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activeTab="4"/>
  </bookViews>
  <sheets>
    <sheet name="1-AYIKLAMA-TASNİF" sheetId="19" r:id="rId1"/>
    <sheet name="2-İŞLEM DOSYASI BELGE TARAMA" sheetId="22" r:id="rId2"/>
    <sheet name="3-RESMİ SENET TARAMA" sheetId="20" r:id="rId3"/>
    <sheet name="4-MİMARİ PROJE TARAMA" sheetId="21" r:id="rId4"/>
    <sheet name="5-ENTEGRASYON" sheetId="18" r:id="rId5"/>
  </sheets>
  <definedNames>
    <definedName name="_xlnm.Print_Area" localSheetId="0">'1-AYIKLAMA-TASNİF'!$A$1:$L$63</definedName>
    <definedName name="_xlnm.Print_Area" localSheetId="1">'2-İŞLEM DOSYASI BELGE TARAMA'!$A$1:$P$63</definedName>
    <definedName name="_xlnm.Print_Area" localSheetId="2">'3-RESMİ SENET TARAMA'!$A$1:$P$63</definedName>
    <definedName name="_xlnm.Print_Area" localSheetId="3">'4-MİMARİ PROJE TARAMA'!$A$1:$N$65</definedName>
    <definedName name="_xlnm.Print_Area" localSheetId="4">'5-ENTEGRASYON'!$A$1:$M$63</definedName>
  </definedNames>
  <calcPr calcId="124519"/>
</workbook>
</file>

<file path=xl/calcChain.xml><?xml version="1.0" encoding="utf-8"?>
<calcChain xmlns="http://schemas.openxmlformats.org/spreadsheetml/2006/main">
  <c r="H4" i="22"/>
  <c r="I4" s="1"/>
  <c r="L4"/>
  <c r="L59" s="1"/>
  <c r="O4"/>
  <c r="H5"/>
  <c r="I5"/>
  <c r="L5"/>
  <c r="O5"/>
  <c r="H6"/>
  <c r="I6"/>
  <c r="L6"/>
  <c r="O6"/>
  <c r="H7"/>
  <c r="I7"/>
  <c r="L7"/>
  <c r="O7"/>
  <c r="H8"/>
  <c r="I8"/>
  <c r="L8"/>
  <c r="O8"/>
  <c r="H9"/>
  <c r="I9"/>
  <c r="L9"/>
  <c r="O9"/>
  <c r="H10"/>
  <c r="I10"/>
  <c r="L10"/>
  <c r="O10"/>
  <c r="H11"/>
  <c r="I11"/>
  <c r="L11"/>
  <c r="O11"/>
  <c r="H12"/>
  <c r="I12"/>
  <c r="L12"/>
  <c r="O12"/>
  <c r="H13"/>
  <c r="I13"/>
  <c r="L13"/>
  <c r="O13"/>
  <c r="H14"/>
  <c r="I14"/>
  <c r="L14"/>
  <c r="O14"/>
  <c r="H15"/>
  <c r="I15"/>
  <c r="L15"/>
  <c r="O15"/>
  <c r="H16"/>
  <c r="I16"/>
  <c r="L16"/>
  <c r="O16"/>
  <c r="H17"/>
  <c r="I17"/>
  <c r="L17"/>
  <c r="O17"/>
  <c r="H18"/>
  <c r="I18"/>
  <c r="L18"/>
  <c r="O18"/>
  <c r="H19"/>
  <c r="I19"/>
  <c r="L19"/>
  <c r="O19"/>
  <c r="H20"/>
  <c r="I20"/>
  <c r="L20"/>
  <c r="O20"/>
  <c r="H21"/>
  <c r="I21"/>
  <c r="L21"/>
  <c r="O21"/>
  <c r="H22"/>
  <c r="I22"/>
  <c r="L22"/>
  <c r="O22"/>
  <c r="H23"/>
  <c r="I23"/>
  <c r="L23"/>
  <c r="O23"/>
  <c r="H24"/>
  <c r="I24"/>
  <c r="L24"/>
  <c r="O24"/>
  <c r="H25"/>
  <c r="I25"/>
  <c r="L25"/>
  <c r="O25"/>
  <c r="H26"/>
  <c r="I26"/>
  <c r="L26"/>
  <c r="O26"/>
  <c r="H27"/>
  <c r="I27"/>
  <c r="L27"/>
  <c r="O27"/>
  <c r="H28"/>
  <c r="I28"/>
  <c r="L28"/>
  <c r="O28"/>
  <c r="H29"/>
  <c r="I29"/>
  <c r="L29"/>
  <c r="O29"/>
  <c r="H30"/>
  <c r="I30"/>
  <c r="L30"/>
  <c r="O30"/>
  <c r="H31"/>
  <c r="I31"/>
  <c r="L31"/>
  <c r="O31"/>
  <c r="H32"/>
  <c r="I32"/>
  <c r="L32"/>
  <c r="O32"/>
  <c r="H33"/>
  <c r="I33"/>
  <c r="L33"/>
  <c r="O33"/>
  <c r="H34"/>
  <c r="I34"/>
  <c r="L34"/>
  <c r="O34"/>
  <c r="H35"/>
  <c r="I35"/>
  <c r="L35"/>
  <c r="O35"/>
  <c r="H36"/>
  <c r="I36"/>
  <c r="L36"/>
  <c r="O36"/>
  <c r="H37"/>
  <c r="I37"/>
  <c r="L37"/>
  <c r="O37"/>
  <c r="H38"/>
  <c r="I38"/>
  <c r="L38"/>
  <c r="O38"/>
  <c r="H39"/>
  <c r="I39"/>
  <c r="L39"/>
  <c r="O39"/>
  <c r="H40"/>
  <c r="I40"/>
  <c r="L40"/>
  <c r="O40"/>
  <c r="H41"/>
  <c r="I41"/>
  <c r="L41"/>
  <c r="O41"/>
  <c r="H42"/>
  <c r="I42"/>
  <c r="L42"/>
  <c r="O42"/>
  <c r="H43"/>
  <c r="I43"/>
  <c r="L43"/>
  <c r="O43"/>
  <c r="H44"/>
  <c r="I44"/>
  <c r="L44"/>
  <c r="O44"/>
  <c r="H45"/>
  <c r="I45"/>
  <c r="L45"/>
  <c r="O45"/>
  <c r="H46"/>
  <c r="I46"/>
  <c r="L46"/>
  <c r="O46"/>
  <c r="H47"/>
  <c r="I47"/>
  <c r="L47"/>
  <c r="O47"/>
  <c r="H48"/>
  <c r="I48"/>
  <c r="L48"/>
  <c r="O48"/>
  <c r="H49"/>
  <c r="I49"/>
  <c r="L49"/>
  <c r="O49"/>
  <c r="H50"/>
  <c r="I50"/>
  <c r="L50"/>
  <c r="O50"/>
  <c r="H51"/>
  <c r="I51"/>
  <c r="L51"/>
  <c r="O51"/>
  <c r="H52"/>
  <c r="I52"/>
  <c r="L52"/>
  <c r="O52"/>
  <c r="H53"/>
  <c r="I53"/>
  <c r="L53"/>
  <c r="O53"/>
  <c r="H54"/>
  <c r="I54"/>
  <c r="L54"/>
  <c r="O54"/>
  <c r="H55"/>
  <c r="I55"/>
  <c r="L55"/>
  <c r="O55"/>
  <c r="H56"/>
  <c r="I56"/>
  <c r="L56"/>
  <c r="O56"/>
  <c r="H57"/>
  <c r="I57"/>
  <c r="L57"/>
  <c r="O57"/>
  <c r="H58"/>
  <c r="I58"/>
  <c r="L58"/>
  <c r="O58"/>
  <c r="D59"/>
  <c r="E59"/>
  <c r="F59"/>
  <c r="G59"/>
  <c r="H59"/>
  <c r="I59" s="1"/>
  <c r="J59"/>
  <c r="K59"/>
  <c r="M59"/>
  <c r="N59"/>
  <c r="O59"/>
  <c r="G6" i="21" l="1"/>
  <c r="I6"/>
  <c r="J6"/>
  <c r="M6"/>
  <c r="G7"/>
  <c r="H7" s="1"/>
  <c r="I7"/>
  <c r="J7"/>
  <c r="M7"/>
  <c r="G8"/>
  <c r="H8" s="1"/>
  <c r="I8"/>
  <c r="J8" s="1"/>
  <c r="M8"/>
  <c r="G9"/>
  <c r="H9" s="1"/>
  <c r="I9"/>
  <c r="J9" s="1"/>
  <c r="M9"/>
  <c r="G10"/>
  <c r="H10" s="1"/>
  <c r="I10"/>
  <c r="J10"/>
  <c r="M10"/>
  <c r="G11"/>
  <c r="H11" s="1"/>
  <c r="I11"/>
  <c r="J11"/>
  <c r="M11"/>
  <c r="G12"/>
  <c r="H12" s="1"/>
  <c r="I12"/>
  <c r="J12" s="1"/>
  <c r="M12"/>
  <c r="G13"/>
  <c r="H13" s="1"/>
  <c r="I13"/>
  <c r="J13" s="1"/>
  <c r="M13"/>
  <c r="G14"/>
  <c r="H14" s="1"/>
  <c r="I14"/>
  <c r="J14"/>
  <c r="M14"/>
  <c r="G15"/>
  <c r="H15" s="1"/>
  <c r="I15"/>
  <c r="J15"/>
  <c r="M15"/>
  <c r="G16"/>
  <c r="H16" s="1"/>
  <c r="I16"/>
  <c r="J16" s="1"/>
  <c r="M16"/>
  <c r="G17"/>
  <c r="H17" s="1"/>
  <c r="I17"/>
  <c r="J17" s="1"/>
  <c r="M17"/>
  <c r="G18"/>
  <c r="H18" s="1"/>
  <c r="I18"/>
  <c r="J18"/>
  <c r="M18"/>
  <c r="G19"/>
  <c r="H19" s="1"/>
  <c r="I19"/>
  <c r="J19"/>
  <c r="M19"/>
  <c r="G20"/>
  <c r="H20" s="1"/>
  <c r="I20"/>
  <c r="J20" s="1"/>
  <c r="M20"/>
  <c r="G21"/>
  <c r="H21" s="1"/>
  <c r="I21"/>
  <c r="J21" s="1"/>
  <c r="M21"/>
  <c r="G22"/>
  <c r="H22" s="1"/>
  <c r="I22"/>
  <c r="J22"/>
  <c r="M22"/>
  <c r="G23"/>
  <c r="H23" s="1"/>
  <c r="I23"/>
  <c r="J23"/>
  <c r="M23"/>
  <c r="G24"/>
  <c r="H24" s="1"/>
  <c r="I24"/>
  <c r="J24" s="1"/>
  <c r="M24"/>
  <c r="G25"/>
  <c r="H25" s="1"/>
  <c r="I25"/>
  <c r="J25" s="1"/>
  <c r="M25"/>
  <c r="G26"/>
  <c r="H26" s="1"/>
  <c r="I26"/>
  <c r="J26"/>
  <c r="M26"/>
  <c r="G27"/>
  <c r="H27" s="1"/>
  <c r="I27"/>
  <c r="J27"/>
  <c r="M27"/>
  <c r="G28"/>
  <c r="H28" s="1"/>
  <c r="I28"/>
  <c r="J28" s="1"/>
  <c r="M28"/>
  <c r="G29"/>
  <c r="H29" s="1"/>
  <c r="I29"/>
  <c r="J29" s="1"/>
  <c r="M29"/>
  <c r="G30"/>
  <c r="H30" s="1"/>
  <c r="I30"/>
  <c r="J30"/>
  <c r="M30"/>
  <c r="G31"/>
  <c r="H31" s="1"/>
  <c r="I31"/>
  <c r="J31"/>
  <c r="M31"/>
  <c r="G32"/>
  <c r="H32" s="1"/>
  <c r="I32"/>
  <c r="J32" s="1"/>
  <c r="M32"/>
  <c r="G33"/>
  <c r="H33" s="1"/>
  <c r="I33"/>
  <c r="J33" s="1"/>
  <c r="M33"/>
  <c r="G34"/>
  <c r="H34" s="1"/>
  <c r="I34"/>
  <c r="J34"/>
  <c r="M34"/>
  <c r="G35"/>
  <c r="H35" s="1"/>
  <c r="I35"/>
  <c r="J35"/>
  <c r="M35"/>
  <c r="G36"/>
  <c r="H36" s="1"/>
  <c r="I36"/>
  <c r="J36" s="1"/>
  <c r="M36"/>
  <c r="G37"/>
  <c r="H37" s="1"/>
  <c r="I37"/>
  <c r="J37" s="1"/>
  <c r="M37"/>
  <c r="G38"/>
  <c r="H38" s="1"/>
  <c r="I38"/>
  <c r="J38"/>
  <c r="M38"/>
  <c r="G39"/>
  <c r="H39" s="1"/>
  <c r="I39"/>
  <c r="J39"/>
  <c r="M39"/>
  <c r="G40"/>
  <c r="H40" s="1"/>
  <c r="I40"/>
  <c r="J40" s="1"/>
  <c r="M40"/>
  <c r="G41"/>
  <c r="H41" s="1"/>
  <c r="I41"/>
  <c r="J41" s="1"/>
  <c r="M41"/>
  <c r="G42"/>
  <c r="H42" s="1"/>
  <c r="I42"/>
  <c r="J42"/>
  <c r="M42"/>
  <c r="G43"/>
  <c r="H43" s="1"/>
  <c r="I43"/>
  <c r="J43"/>
  <c r="M43"/>
  <c r="G44"/>
  <c r="H44" s="1"/>
  <c r="I44"/>
  <c r="J44" s="1"/>
  <c r="M44"/>
  <c r="G45"/>
  <c r="H45" s="1"/>
  <c r="I45"/>
  <c r="J45" s="1"/>
  <c r="M45"/>
  <c r="G46"/>
  <c r="H46" s="1"/>
  <c r="I46"/>
  <c r="J46"/>
  <c r="M46"/>
  <c r="G47"/>
  <c r="H47" s="1"/>
  <c r="I47"/>
  <c r="J47"/>
  <c r="M47"/>
  <c r="G48"/>
  <c r="H48" s="1"/>
  <c r="I48"/>
  <c r="J48" s="1"/>
  <c r="M48"/>
  <c r="G49"/>
  <c r="H49" s="1"/>
  <c r="I49"/>
  <c r="J49" s="1"/>
  <c r="M49"/>
  <c r="G50"/>
  <c r="H50" s="1"/>
  <c r="I50"/>
  <c r="J50"/>
  <c r="M50"/>
  <c r="G51"/>
  <c r="H51" s="1"/>
  <c r="I51"/>
  <c r="J51"/>
  <c r="M51"/>
  <c r="G52"/>
  <c r="H52" s="1"/>
  <c r="I52"/>
  <c r="J52" s="1"/>
  <c r="M52"/>
  <c r="G53"/>
  <c r="H53" s="1"/>
  <c r="I53"/>
  <c r="J53" s="1"/>
  <c r="M53"/>
  <c r="G54"/>
  <c r="H54" s="1"/>
  <c r="I54"/>
  <c r="J54"/>
  <c r="M54"/>
  <c r="G55"/>
  <c r="H55" s="1"/>
  <c r="I55"/>
  <c r="J55"/>
  <c r="M55"/>
  <c r="G56"/>
  <c r="H56" s="1"/>
  <c r="I56"/>
  <c r="J56" s="1"/>
  <c r="M56"/>
  <c r="G57"/>
  <c r="H57" s="1"/>
  <c r="I57"/>
  <c r="J57" s="1"/>
  <c r="M57"/>
  <c r="G58"/>
  <c r="H58" s="1"/>
  <c r="I58"/>
  <c r="J58"/>
  <c r="M58"/>
  <c r="G59"/>
  <c r="H59" s="1"/>
  <c r="I59"/>
  <c r="J59"/>
  <c r="M59"/>
  <c r="G60"/>
  <c r="H60" s="1"/>
  <c r="I60"/>
  <c r="J60" s="1"/>
  <c r="M60"/>
  <c r="D61"/>
  <c r="E61"/>
  <c r="F61"/>
  <c r="K61"/>
  <c r="M61" s="1"/>
  <c r="L61"/>
  <c r="I61" l="1"/>
  <c r="J61" s="1"/>
  <c r="G61"/>
  <c r="H61" s="1"/>
  <c r="H6"/>
  <c r="H4" i="20" l="1"/>
  <c r="I4"/>
  <c r="I59" s="1"/>
  <c r="J59" s="1"/>
  <c r="L4"/>
  <c r="H5"/>
  <c r="I5"/>
  <c r="J5" s="1"/>
  <c r="L5"/>
  <c r="H6"/>
  <c r="I6"/>
  <c r="J6" s="1"/>
  <c r="L6"/>
  <c r="H7"/>
  <c r="I7"/>
  <c r="J7" s="1"/>
  <c r="L7"/>
  <c r="H8"/>
  <c r="I8"/>
  <c r="J8" s="1"/>
  <c r="L8"/>
  <c r="H9"/>
  <c r="I9"/>
  <c r="J9" s="1"/>
  <c r="L9"/>
  <c r="I10"/>
  <c r="J10"/>
  <c r="L10"/>
  <c r="H11"/>
  <c r="I11"/>
  <c r="J11"/>
  <c r="L11"/>
  <c r="H12"/>
  <c r="I12"/>
  <c r="J12"/>
  <c r="L12"/>
  <c r="H13"/>
  <c r="I13"/>
  <c r="J13"/>
  <c r="L13"/>
  <c r="H14"/>
  <c r="I14"/>
  <c r="J14"/>
  <c r="L14"/>
  <c r="H15"/>
  <c r="I15"/>
  <c r="J15"/>
  <c r="L15"/>
  <c r="H16"/>
  <c r="I16"/>
  <c r="J16"/>
  <c r="L16"/>
  <c r="H17"/>
  <c r="I17"/>
  <c r="J17"/>
  <c r="L17"/>
  <c r="H18"/>
  <c r="I18"/>
  <c r="J18"/>
  <c r="L18"/>
  <c r="H19"/>
  <c r="I19"/>
  <c r="J19"/>
  <c r="L19"/>
  <c r="H20"/>
  <c r="I20"/>
  <c r="J20"/>
  <c r="L20"/>
  <c r="H21"/>
  <c r="I21"/>
  <c r="J21"/>
  <c r="L21"/>
  <c r="H22"/>
  <c r="I22"/>
  <c r="J22"/>
  <c r="L22"/>
  <c r="H23"/>
  <c r="I23"/>
  <c r="J23"/>
  <c r="L23"/>
  <c r="H24"/>
  <c r="I24"/>
  <c r="J24"/>
  <c r="L24"/>
  <c r="H25"/>
  <c r="I25"/>
  <c r="J25"/>
  <c r="L25"/>
  <c r="H26"/>
  <c r="I26"/>
  <c r="J26"/>
  <c r="L26"/>
  <c r="H27"/>
  <c r="I27"/>
  <c r="J27"/>
  <c r="L27"/>
  <c r="H28"/>
  <c r="I28"/>
  <c r="J28"/>
  <c r="L28"/>
  <c r="H29"/>
  <c r="I29"/>
  <c r="J29"/>
  <c r="L29"/>
  <c r="H30"/>
  <c r="I30"/>
  <c r="J30"/>
  <c r="L30"/>
  <c r="H31"/>
  <c r="I31"/>
  <c r="J31"/>
  <c r="L31"/>
  <c r="H32"/>
  <c r="I32"/>
  <c r="J32"/>
  <c r="L32"/>
  <c r="H33"/>
  <c r="I33"/>
  <c r="J33"/>
  <c r="L33"/>
  <c r="H34"/>
  <c r="I34"/>
  <c r="J34"/>
  <c r="L34"/>
  <c r="H35"/>
  <c r="I35"/>
  <c r="J35"/>
  <c r="L35"/>
  <c r="H36"/>
  <c r="I36"/>
  <c r="J36"/>
  <c r="L36"/>
  <c r="H37"/>
  <c r="I37"/>
  <c r="J37"/>
  <c r="L37"/>
  <c r="H38"/>
  <c r="I38"/>
  <c r="J38"/>
  <c r="L38"/>
  <c r="H39"/>
  <c r="I39"/>
  <c r="J39"/>
  <c r="L39"/>
  <c r="H40"/>
  <c r="I40"/>
  <c r="J40"/>
  <c r="L40"/>
  <c r="H41"/>
  <c r="I41"/>
  <c r="J41"/>
  <c r="L41"/>
  <c r="H42"/>
  <c r="I42"/>
  <c r="J42"/>
  <c r="L42"/>
  <c r="H43"/>
  <c r="I43"/>
  <c r="J43"/>
  <c r="L43"/>
  <c r="H44"/>
  <c r="I44"/>
  <c r="J44"/>
  <c r="L44"/>
  <c r="H45"/>
  <c r="I45"/>
  <c r="J45"/>
  <c r="L45"/>
  <c r="H46"/>
  <c r="I46"/>
  <c r="J46"/>
  <c r="L46"/>
  <c r="H47"/>
  <c r="I47"/>
  <c r="J47"/>
  <c r="L47"/>
  <c r="H48"/>
  <c r="I48"/>
  <c r="J48"/>
  <c r="L48"/>
  <c r="H49"/>
  <c r="I49"/>
  <c r="J49"/>
  <c r="L49"/>
  <c r="H50"/>
  <c r="I50"/>
  <c r="J50"/>
  <c r="L50"/>
  <c r="H51"/>
  <c r="I51"/>
  <c r="J51"/>
  <c r="L51"/>
  <c r="H52"/>
  <c r="I52"/>
  <c r="J52"/>
  <c r="L52"/>
  <c r="H53"/>
  <c r="I53"/>
  <c r="J53"/>
  <c r="L53"/>
  <c r="H54"/>
  <c r="I54"/>
  <c r="J54"/>
  <c r="L54"/>
  <c r="H55"/>
  <c r="I55"/>
  <c r="J55"/>
  <c r="L55"/>
  <c r="H56"/>
  <c r="I56"/>
  <c r="J56"/>
  <c r="L56"/>
  <c r="H57"/>
  <c r="I57"/>
  <c r="J57"/>
  <c r="L57"/>
  <c r="H58"/>
  <c r="I58"/>
  <c r="J58"/>
  <c r="L58"/>
  <c r="D59"/>
  <c r="E59"/>
  <c r="F59"/>
  <c r="G59"/>
  <c r="H59" s="1"/>
  <c r="K59"/>
  <c r="L59" s="1"/>
  <c r="M59"/>
  <c r="N59"/>
  <c r="J4" l="1"/>
  <c r="G4" i="19" l="1"/>
  <c r="H4" s="1"/>
  <c r="I4" s="1"/>
  <c r="N4"/>
  <c r="U4"/>
  <c r="V4"/>
  <c r="G5"/>
  <c r="H5" s="1"/>
  <c r="I5" s="1"/>
  <c r="N5"/>
  <c r="U5"/>
  <c r="G6"/>
  <c r="H6" s="1"/>
  <c r="I6" s="1"/>
  <c r="N6"/>
  <c r="U6"/>
  <c r="G7"/>
  <c r="H7" s="1"/>
  <c r="I7" s="1"/>
  <c r="N7"/>
  <c r="U7"/>
  <c r="G8"/>
  <c r="H8"/>
  <c r="I8" s="1"/>
  <c r="N8"/>
  <c r="U8"/>
  <c r="G9"/>
  <c r="H9" s="1"/>
  <c r="I9" s="1"/>
  <c r="N9"/>
  <c r="U9"/>
  <c r="G10"/>
  <c r="H10" s="1"/>
  <c r="I10" s="1"/>
  <c r="N10"/>
  <c r="U10"/>
  <c r="G11"/>
  <c r="H11" s="1"/>
  <c r="I11" s="1"/>
  <c r="N11"/>
  <c r="U11"/>
  <c r="G12"/>
  <c r="H12"/>
  <c r="I12" s="1"/>
  <c r="N12"/>
  <c r="U12"/>
  <c r="G13"/>
  <c r="H13" s="1"/>
  <c r="I13" s="1"/>
  <c r="N13"/>
  <c r="G14"/>
  <c r="H14" s="1"/>
  <c r="I14" s="1"/>
  <c r="N14"/>
  <c r="G15"/>
  <c r="H15" s="1"/>
  <c r="I15" s="1"/>
  <c r="N15"/>
  <c r="U15"/>
  <c r="G16"/>
  <c r="H16" s="1"/>
  <c r="I16" s="1"/>
  <c r="N16"/>
  <c r="U16"/>
  <c r="G17"/>
  <c r="H17"/>
  <c r="I17"/>
  <c r="N17"/>
  <c r="U17"/>
  <c r="G18"/>
  <c r="H18"/>
  <c r="I18" s="1"/>
  <c r="N18"/>
  <c r="U18"/>
  <c r="G19"/>
  <c r="H19" s="1"/>
  <c r="I19" s="1"/>
  <c r="N19"/>
  <c r="U19"/>
  <c r="G20"/>
  <c r="H20" s="1"/>
  <c r="I20" s="1"/>
  <c r="N20"/>
  <c r="U20"/>
  <c r="G21"/>
  <c r="H21"/>
  <c r="I21"/>
  <c r="N21"/>
  <c r="U21"/>
  <c r="G22"/>
  <c r="H22"/>
  <c r="I22" s="1"/>
  <c r="N22"/>
  <c r="U22"/>
  <c r="G23"/>
  <c r="H23" s="1"/>
  <c r="I23" s="1"/>
  <c r="N23"/>
  <c r="U23"/>
  <c r="G24"/>
  <c r="H24" s="1"/>
  <c r="I24" s="1"/>
  <c r="N24"/>
  <c r="G25"/>
  <c r="H25" s="1"/>
  <c r="I25" s="1"/>
  <c r="N25"/>
  <c r="U25"/>
  <c r="G26"/>
  <c r="H26"/>
  <c r="I26"/>
  <c r="N26"/>
  <c r="U26"/>
  <c r="G27"/>
  <c r="H27"/>
  <c r="I27" s="1"/>
  <c r="N27"/>
  <c r="U27"/>
  <c r="G28"/>
  <c r="H28" s="1"/>
  <c r="I28" s="1"/>
  <c r="N28"/>
  <c r="U28"/>
  <c r="G29"/>
  <c r="H29" s="1"/>
  <c r="I29" s="1"/>
  <c r="N29"/>
  <c r="U29"/>
  <c r="G30"/>
  <c r="H30" s="1"/>
  <c r="I30" s="1"/>
  <c r="N30"/>
  <c r="U30"/>
  <c r="G31"/>
  <c r="H31"/>
  <c r="I31" s="1"/>
  <c r="N31"/>
  <c r="U31"/>
  <c r="G32"/>
  <c r="H32" s="1"/>
  <c r="I32" s="1"/>
  <c r="N32"/>
  <c r="U32"/>
  <c r="G33"/>
  <c r="H33" s="1"/>
  <c r="I33" s="1"/>
  <c r="N33"/>
  <c r="U33"/>
  <c r="G34"/>
  <c r="H34"/>
  <c r="I34"/>
  <c r="N34"/>
  <c r="U34"/>
  <c r="G35"/>
  <c r="H35"/>
  <c r="I35" s="1"/>
  <c r="N35"/>
  <c r="U35"/>
  <c r="G36"/>
  <c r="H36" s="1"/>
  <c r="I36" s="1"/>
  <c r="N36"/>
  <c r="U36"/>
  <c r="G37"/>
  <c r="H37" s="1"/>
  <c r="I37" s="1"/>
  <c r="N37"/>
  <c r="U37"/>
  <c r="G38"/>
  <c r="H38"/>
  <c r="I38"/>
  <c r="N38"/>
  <c r="U38"/>
  <c r="G39"/>
  <c r="H39"/>
  <c r="I39" s="1"/>
  <c r="N39"/>
  <c r="U39"/>
  <c r="G40"/>
  <c r="H40" s="1"/>
  <c r="I40" s="1"/>
  <c r="N40"/>
  <c r="U40"/>
  <c r="G41"/>
  <c r="H41" s="1"/>
  <c r="I41" s="1"/>
  <c r="N41"/>
  <c r="U41"/>
  <c r="G42"/>
  <c r="H42"/>
  <c r="I42"/>
  <c r="N42"/>
  <c r="U42"/>
  <c r="G43"/>
  <c r="H43"/>
  <c r="I43" s="1"/>
  <c r="N43"/>
  <c r="U43"/>
  <c r="G44"/>
  <c r="H44" s="1"/>
  <c r="I44" s="1"/>
  <c r="N44"/>
  <c r="U44"/>
  <c r="G45"/>
  <c r="H45" s="1"/>
  <c r="I45" s="1"/>
  <c r="N45"/>
  <c r="U45"/>
  <c r="G46"/>
  <c r="H46"/>
  <c r="I46"/>
  <c r="N46"/>
  <c r="U46"/>
  <c r="G47"/>
  <c r="H47"/>
  <c r="I47" s="1"/>
  <c r="N47"/>
  <c r="U47"/>
  <c r="G48"/>
  <c r="H48" s="1"/>
  <c r="I48" s="1"/>
  <c r="N48"/>
  <c r="U48"/>
  <c r="G49"/>
  <c r="H49" s="1"/>
  <c r="I49" s="1"/>
  <c r="N49"/>
  <c r="U49"/>
  <c r="G50"/>
  <c r="H50" s="1"/>
  <c r="I50" s="1"/>
  <c r="N50"/>
  <c r="U50"/>
  <c r="G51"/>
  <c r="H51"/>
  <c r="I51" s="1"/>
  <c r="N51"/>
  <c r="U51"/>
  <c r="G52"/>
  <c r="H52" s="1"/>
  <c r="I52" s="1"/>
  <c r="N52"/>
  <c r="U52"/>
  <c r="G53"/>
  <c r="H53" s="1"/>
  <c r="I53" s="1"/>
  <c r="N53"/>
  <c r="U53"/>
  <c r="G54"/>
  <c r="H54" s="1"/>
  <c r="I54" s="1"/>
  <c r="N54"/>
  <c r="U54"/>
  <c r="G55"/>
  <c r="H55"/>
  <c r="I55" s="1"/>
  <c r="N55"/>
  <c r="U55"/>
  <c r="G56"/>
  <c r="H56" s="1"/>
  <c r="I56" s="1"/>
  <c r="N56"/>
  <c r="U56"/>
  <c r="G57"/>
  <c r="H57" s="1"/>
  <c r="I57" s="1"/>
  <c r="N57"/>
  <c r="U57"/>
  <c r="G58"/>
  <c r="H58" s="1"/>
  <c r="I58" s="1"/>
  <c r="N58"/>
  <c r="U58"/>
  <c r="D59"/>
  <c r="E59"/>
  <c r="F59"/>
  <c r="J59"/>
  <c r="K59"/>
  <c r="M59"/>
  <c r="N59"/>
  <c r="S4" i="18"/>
  <c r="O59"/>
  <c r="N59"/>
  <c r="H59"/>
  <c r="G59"/>
  <c r="F59"/>
  <c r="D59"/>
  <c r="Q58"/>
  <c r="P58"/>
  <c r="J58"/>
  <c r="K58" s="1"/>
  <c r="I58"/>
  <c r="E58"/>
  <c r="Q57"/>
  <c r="P57"/>
  <c r="J57"/>
  <c r="K57" s="1"/>
  <c r="I57"/>
  <c r="E57"/>
  <c r="Q56"/>
  <c r="P56"/>
  <c r="J56"/>
  <c r="K56" s="1"/>
  <c r="I56"/>
  <c r="E56"/>
  <c r="Q55"/>
  <c r="P55"/>
  <c r="J55"/>
  <c r="K55" s="1"/>
  <c r="I55"/>
  <c r="E55"/>
  <c r="Q54"/>
  <c r="P54"/>
  <c r="J54"/>
  <c r="K54" s="1"/>
  <c r="I54"/>
  <c r="E54"/>
  <c r="Q53"/>
  <c r="P53"/>
  <c r="J53"/>
  <c r="K53" s="1"/>
  <c r="I53"/>
  <c r="E53"/>
  <c r="Q52"/>
  <c r="P52"/>
  <c r="J52"/>
  <c r="K52" s="1"/>
  <c r="I52"/>
  <c r="E52"/>
  <c r="Q51"/>
  <c r="P51"/>
  <c r="J51"/>
  <c r="K51" s="1"/>
  <c r="I51"/>
  <c r="E51"/>
  <c r="Q50"/>
  <c r="P50"/>
  <c r="J50"/>
  <c r="K50" s="1"/>
  <c r="I50"/>
  <c r="E50"/>
  <c r="Q49"/>
  <c r="P49"/>
  <c r="J49"/>
  <c r="K49" s="1"/>
  <c r="I49"/>
  <c r="E49"/>
  <c r="Q48"/>
  <c r="P48"/>
  <c r="J48"/>
  <c r="K48" s="1"/>
  <c r="I48"/>
  <c r="E48"/>
  <c r="Q47"/>
  <c r="P47"/>
  <c r="J47"/>
  <c r="K47" s="1"/>
  <c r="I47"/>
  <c r="E47"/>
  <c r="Q46"/>
  <c r="P46"/>
  <c r="J46"/>
  <c r="K46" s="1"/>
  <c r="I46"/>
  <c r="E46"/>
  <c r="Q45"/>
  <c r="P45"/>
  <c r="J45"/>
  <c r="K45" s="1"/>
  <c r="I45"/>
  <c r="E45"/>
  <c r="Q44"/>
  <c r="P44"/>
  <c r="J44"/>
  <c r="K44" s="1"/>
  <c r="I44"/>
  <c r="E44"/>
  <c r="Q43"/>
  <c r="P43"/>
  <c r="J43"/>
  <c r="K43" s="1"/>
  <c r="I43"/>
  <c r="E43"/>
  <c r="Q42"/>
  <c r="P42"/>
  <c r="J42"/>
  <c r="K42" s="1"/>
  <c r="I42"/>
  <c r="E42"/>
  <c r="Q41"/>
  <c r="P41"/>
  <c r="J41"/>
  <c r="K41" s="1"/>
  <c r="I41"/>
  <c r="E41"/>
  <c r="Q40"/>
  <c r="P40"/>
  <c r="J40"/>
  <c r="K40" s="1"/>
  <c r="I40"/>
  <c r="E40"/>
  <c r="Q39"/>
  <c r="P39"/>
  <c r="J39"/>
  <c r="K39" s="1"/>
  <c r="I39"/>
  <c r="E39"/>
  <c r="Q38"/>
  <c r="P38"/>
  <c r="J38"/>
  <c r="K38" s="1"/>
  <c r="I38"/>
  <c r="E38"/>
  <c r="Q37"/>
  <c r="P37"/>
  <c r="J37"/>
  <c r="K37" s="1"/>
  <c r="I37"/>
  <c r="E37"/>
  <c r="Q36"/>
  <c r="P36"/>
  <c r="J36"/>
  <c r="K36" s="1"/>
  <c r="I36"/>
  <c r="E36"/>
  <c r="Q35"/>
  <c r="P35"/>
  <c r="J35"/>
  <c r="K35" s="1"/>
  <c r="I35"/>
  <c r="E35"/>
  <c r="Q34"/>
  <c r="P34"/>
  <c r="J34"/>
  <c r="K34" s="1"/>
  <c r="I34"/>
  <c r="E34"/>
  <c r="Q33"/>
  <c r="P33"/>
  <c r="J33"/>
  <c r="K33" s="1"/>
  <c r="I33"/>
  <c r="E33"/>
  <c r="Q32"/>
  <c r="P32"/>
  <c r="J32"/>
  <c r="K32" s="1"/>
  <c r="I32"/>
  <c r="E32"/>
  <c r="Q31"/>
  <c r="P31"/>
  <c r="J31"/>
  <c r="K31" s="1"/>
  <c r="I31"/>
  <c r="E31"/>
  <c r="Q30"/>
  <c r="P30"/>
  <c r="J30"/>
  <c r="K30" s="1"/>
  <c r="I30"/>
  <c r="E30"/>
  <c r="Q29"/>
  <c r="P29"/>
  <c r="J29"/>
  <c r="K29" s="1"/>
  <c r="I29"/>
  <c r="E29"/>
  <c r="Q28"/>
  <c r="P28"/>
  <c r="J28"/>
  <c r="K28" s="1"/>
  <c r="I28"/>
  <c r="E28"/>
  <c r="Q27"/>
  <c r="P27"/>
  <c r="J27"/>
  <c r="K27" s="1"/>
  <c r="L27" s="1"/>
  <c r="I27"/>
  <c r="E27"/>
  <c r="Q26"/>
  <c r="P26"/>
  <c r="J26"/>
  <c r="K26" s="1"/>
  <c r="I26"/>
  <c r="E26"/>
  <c r="Q25"/>
  <c r="P25"/>
  <c r="J25"/>
  <c r="K25" s="1"/>
  <c r="I25"/>
  <c r="E25"/>
  <c r="Q24"/>
  <c r="P24"/>
  <c r="J24"/>
  <c r="K24" s="1"/>
  <c r="I24"/>
  <c r="E24"/>
  <c r="Q23"/>
  <c r="P23"/>
  <c r="J23"/>
  <c r="K23" s="1"/>
  <c r="I23"/>
  <c r="E23"/>
  <c r="Q22"/>
  <c r="P22"/>
  <c r="J22"/>
  <c r="K22" s="1"/>
  <c r="I22"/>
  <c r="E22"/>
  <c r="Q21"/>
  <c r="P21"/>
  <c r="J21"/>
  <c r="K21" s="1"/>
  <c r="I21"/>
  <c r="E21"/>
  <c r="Q20"/>
  <c r="P20"/>
  <c r="J20"/>
  <c r="K20" s="1"/>
  <c r="I20"/>
  <c r="E20"/>
  <c r="Q19"/>
  <c r="P19"/>
  <c r="J19"/>
  <c r="K19" s="1"/>
  <c r="L19" s="1"/>
  <c r="I19"/>
  <c r="E19"/>
  <c r="Q18"/>
  <c r="P18"/>
  <c r="J18"/>
  <c r="K18" s="1"/>
  <c r="I18"/>
  <c r="E18"/>
  <c r="Q17"/>
  <c r="P17"/>
  <c r="J17"/>
  <c r="K17" s="1"/>
  <c r="I17"/>
  <c r="E17"/>
  <c r="Q16"/>
  <c r="P16"/>
  <c r="J16"/>
  <c r="K16" s="1"/>
  <c r="I16"/>
  <c r="E16"/>
  <c r="Q15"/>
  <c r="P15"/>
  <c r="J15"/>
  <c r="K15" s="1"/>
  <c r="I15"/>
  <c r="E15"/>
  <c r="Q14"/>
  <c r="P14"/>
  <c r="J14"/>
  <c r="K14" s="1"/>
  <c r="I14"/>
  <c r="E14"/>
  <c r="Q13"/>
  <c r="P13"/>
  <c r="J13"/>
  <c r="K13" s="1"/>
  <c r="I13"/>
  <c r="E13"/>
  <c r="Q12"/>
  <c r="P12"/>
  <c r="J12"/>
  <c r="K12" s="1"/>
  <c r="I12"/>
  <c r="E12"/>
  <c r="Q11"/>
  <c r="P11"/>
  <c r="J11"/>
  <c r="K11" s="1"/>
  <c r="L11" s="1"/>
  <c r="I11"/>
  <c r="E11"/>
  <c r="Q10"/>
  <c r="P10"/>
  <c r="J10"/>
  <c r="K10" s="1"/>
  <c r="I10"/>
  <c r="E10"/>
  <c r="Q9"/>
  <c r="P9"/>
  <c r="J9"/>
  <c r="K9" s="1"/>
  <c r="I9"/>
  <c r="E9"/>
  <c r="Q8"/>
  <c r="P8"/>
  <c r="J8"/>
  <c r="K8" s="1"/>
  <c r="I8"/>
  <c r="E8"/>
  <c r="Q7"/>
  <c r="P7"/>
  <c r="J7"/>
  <c r="K7" s="1"/>
  <c r="I7"/>
  <c r="E7"/>
  <c r="Q6"/>
  <c r="P6"/>
  <c r="J6"/>
  <c r="K6" s="1"/>
  <c r="I6"/>
  <c r="E6"/>
  <c r="Q5"/>
  <c r="P5"/>
  <c r="J5"/>
  <c r="K5" s="1"/>
  <c r="I5"/>
  <c r="E5"/>
  <c r="Q4"/>
  <c r="Q59" s="1"/>
  <c r="P4"/>
  <c r="J4"/>
  <c r="I4"/>
  <c r="E4"/>
  <c r="G59" i="19" l="1"/>
  <c r="H59" s="1"/>
  <c r="I59" s="1"/>
  <c r="P59" i="18"/>
  <c r="J59"/>
  <c r="K59" s="1"/>
  <c r="E59"/>
  <c r="I59" s="1"/>
  <c r="L57"/>
  <c r="L6"/>
  <c r="L12"/>
  <c r="L14"/>
  <c r="L20"/>
  <c r="L22"/>
  <c r="L28"/>
  <c r="L30"/>
  <c r="L36"/>
  <c r="L38"/>
  <c r="L44"/>
  <c r="L46"/>
  <c r="L52"/>
  <c r="L54"/>
  <c r="L35"/>
  <c r="L51"/>
  <c r="L7"/>
  <c r="L15"/>
  <c r="L23"/>
  <c r="L31"/>
  <c r="L39"/>
  <c r="L47"/>
  <c r="L55"/>
  <c r="L43"/>
  <c r="L8"/>
  <c r="L10"/>
  <c r="L16"/>
  <c r="L18"/>
  <c r="L24"/>
  <c r="L26"/>
  <c r="L32"/>
  <c r="L34"/>
  <c r="L40"/>
  <c r="L42"/>
  <c r="L48"/>
  <c r="L50"/>
  <c r="L56"/>
  <c r="L58"/>
  <c r="K4"/>
  <c r="L4" s="1"/>
  <c r="L5"/>
  <c r="L9"/>
  <c r="L13"/>
  <c r="L17"/>
  <c r="L21"/>
  <c r="L25"/>
  <c r="L29"/>
  <c r="L33"/>
  <c r="L37"/>
  <c r="L41"/>
  <c r="L45"/>
  <c r="L49"/>
  <c r="L53"/>
</calcChain>
</file>

<file path=xl/sharedStrings.xml><?xml version="1.0" encoding="utf-8"?>
<sst xmlns="http://schemas.openxmlformats.org/spreadsheetml/2006/main" count="642" uniqueCount="197">
  <si>
    <t>TOPLAM</t>
  </si>
  <si>
    <t>Şube Müdürü</t>
  </si>
  <si>
    <t>Arşiv Hizmetleri</t>
  </si>
  <si>
    <t xml:space="preserve"> </t>
  </si>
  <si>
    <t>Veysi YARĞIN</t>
  </si>
  <si>
    <t>YENİCE</t>
  </si>
  <si>
    <t>LAPSEKİ</t>
  </si>
  <si>
    <t>GÖKÇEADA</t>
  </si>
  <si>
    <t>GELİBOLU</t>
  </si>
  <si>
    <t>EZİNE</t>
  </si>
  <si>
    <t>ECEABAT</t>
  </si>
  <si>
    <t xml:space="preserve">ÇAN </t>
  </si>
  <si>
    <t>BOZCAADA</t>
  </si>
  <si>
    <t>BİGA</t>
  </si>
  <si>
    <t>BAYRAMİÇ</t>
  </si>
  <si>
    <t>AYVACIK</t>
  </si>
  <si>
    <t>ÇANAKKALE</t>
  </si>
  <si>
    <t>SUSURLUK</t>
  </si>
  <si>
    <t>SINDIRGI</t>
  </si>
  <si>
    <t>SAVAŞTEPE</t>
  </si>
  <si>
    <t>MARMARA</t>
  </si>
  <si>
    <t>MANYAS</t>
  </si>
  <si>
    <t>KEPSUT</t>
  </si>
  <si>
    <t>İVRİNDİ</t>
  </si>
  <si>
    <t>HAVRAN</t>
  </si>
  <si>
    <t>GÖNEN</t>
  </si>
  <si>
    <t>GÖMEÇ</t>
  </si>
  <si>
    <t>ERDEK</t>
  </si>
  <si>
    <t>EDREMİT</t>
  </si>
  <si>
    <t>DURSUNBEY</t>
  </si>
  <si>
    <t>BURHANİYE</t>
  </si>
  <si>
    <t>BİGADİÇ</t>
  </si>
  <si>
    <t>BANDIRMA</t>
  </si>
  <si>
    <t>BALYA</t>
  </si>
  <si>
    <t>AYVALIK</t>
  </si>
  <si>
    <t>ALTIEYLÜL</t>
  </si>
  <si>
    <t>KARESİ</t>
  </si>
  <si>
    <t>BALIKESİR</t>
  </si>
  <si>
    <t>TERMAL</t>
  </si>
  <si>
    <t>ÇİFTLİKKÖY</t>
  </si>
  <si>
    <t>ÇINARCIK</t>
  </si>
  <si>
    <t>ARMUTLU</t>
  </si>
  <si>
    <t>ALTINOVA</t>
  </si>
  <si>
    <t>YALOVA</t>
  </si>
  <si>
    <t xml:space="preserve">   YALOVA</t>
  </si>
  <si>
    <t>YENİŞEHİR</t>
  </si>
  <si>
    <t>ORHANGAZİ</t>
  </si>
  <si>
    <t>ORHANELİ</t>
  </si>
  <si>
    <t>MUSTAFAKEMALPAŞA</t>
  </si>
  <si>
    <t>MUDANYA</t>
  </si>
  <si>
    <t>KESTEL</t>
  </si>
  <si>
    <t>KELES</t>
  </si>
  <si>
    <t>KARACABEY</t>
  </si>
  <si>
    <t>İZNİK</t>
  </si>
  <si>
    <t>İNEGÖL</t>
  </si>
  <si>
    <t>HARMANCIK</t>
  </si>
  <si>
    <t>GÜRSU</t>
  </si>
  <si>
    <t>GEMLİK</t>
  </si>
  <si>
    <t>BÜYÜKORHAN</t>
  </si>
  <si>
    <t>YILDIRIM</t>
  </si>
  <si>
    <t>NİLÜFER</t>
  </si>
  <si>
    <t>OSMANGAZİ</t>
  </si>
  <si>
    <t>BURSA</t>
  </si>
  <si>
    <r>
      <t xml:space="preserve">YAPILAN 
PARSEL
SAYISI
 ORANI
</t>
    </r>
    <r>
      <rPr>
        <b/>
        <sz val="11"/>
        <color indexed="10"/>
        <rFont val="Arial"/>
        <family val="2"/>
        <charset val="162"/>
      </rPr>
      <t>(YÜZDE %)</t>
    </r>
  </si>
  <si>
    <r>
      <t xml:space="preserve">
TOPLAM
YAPILAN
  AKTİF 
PARSEL
SAYISI
</t>
    </r>
    <r>
      <rPr>
        <b/>
        <sz val="11"/>
        <rFont val="Arial"/>
        <family val="2"/>
        <charset val="162"/>
      </rPr>
      <t xml:space="preserve">
</t>
    </r>
    <r>
      <rPr>
        <b/>
        <sz val="11"/>
        <color indexed="10"/>
        <rFont val="Arial"/>
        <family val="2"/>
        <charset val="162"/>
      </rPr>
      <t xml:space="preserve"> </t>
    </r>
  </si>
  <si>
    <r>
      <t xml:space="preserve">BU AY
KİŞİ
BAŞINA
DÜŞEN
PARSEL
SAYISI
</t>
    </r>
    <r>
      <rPr>
        <b/>
        <sz val="11"/>
        <color indexed="10"/>
        <rFont val="Arial"/>
        <family val="2"/>
        <charset val="162"/>
      </rPr>
      <t>1-31 Aralık
2019</t>
    </r>
  </si>
  <si>
    <r>
      <t xml:space="preserve">GEÇEN
AYLAR
YAPILAN 
AKTİF 
PARSEL
SAYISI
</t>
    </r>
    <r>
      <rPr>
        <b/>
        <sz val="11"/>
        <color indexed="10"/>
        <rFont val="Arial"/>
        <family val="2"/>
        <charset val="162"/>
      </rPr>
      <t>TOPLAM</t>
    </r>
  </si>
  <si>
    <r>
      <t xml:space="preserve">TOPLAM
 AKTİF
PARSEL
SAYISI
</t>
    </r>
    <r>
      <rPr>
        <b/>
        <sz val="11"/>
        <color indexed="10"/>
        <rFont val="Arial"/>
        <family val="2"/>
        <charset val="162"/>
      </rPr>
      <t xml:space="preserve"> </t>
    </r>
  </si>
  <si>
    <r>
      <t xml:space="preserve"> ÇALIŞMA
DEVAM
 EDEN
MÜDÜRLÜKLER
MEVCUT
PERSONEL
 SAYISI
</t>
    </r>
    <r>
      <rPr>
        <b/>
        <sz val="11"/>
        <color indexed="10"/>
        <rFont val="Arial"/>
        <family val="2"/>
        <charset val="162"/>
      </rPr>
      <t xml:space="preserve"> </t>
    </r>
  </si>
  <si>
    <r>
      <t xml:space="preserve"> MEVCUT
PERSONEL
 SAYISI
</t>
    </r>
    <r>
      <rPr>
        <b/>
        <sz val="11"/>
        <color indexed="10"/>
        <rFont val="Arial"/>
        <family val="2"/>
        <charset val="162"/>
      </rPr>
      <t xml:space="preserve"> </t>
    </r>
  </si>
  <si>
    <t>AÇIKLAMA</t>
  </si>
  <si>
    <t>KÜTÜK VE TAKBİS KARŞILAŞTIRMALARI FAALİYETİ</t>
  </si>
  <si>
    <t>MÜDÜRLÜK
ADI</t>
  </si>
  <si>
    <t>İL</t>
  </si>
  <si>
    <t>SIRA NO</t>
  </si>
  <si>
    <t xml:space="preserve">        YALOVA</t>
  </si>
  <si>
    <t xml:space="preserve">TÜM
PARSEL TOPLAMI
</t>
  </si>
  <si>
    <t xml:space="preserve">Yapılmayan
Ay sonu
genel
 toplamı
</t>
  </si>
  <si>
    <t xml:space="preserve">Yapılan
Ay sonu
genel
 toplamı
</t>
  </si>
  <si>
    <t xml:space="preserve">
Ay sonu
genel
 toplamı
</t>
  </si>
  <si>
    <t>TOPLAM 
YAPILAN
 YEVMİYE 
SAYISI</t>
  </si>
  <si>
    <r>
      <t xml:space="preserve"> GEÇEN 
AYLAR
YAPILAN
YEVMİYE
 SAYISI 
</t>
    </r>
    <r>
      <rPr>
        <b/>
        <sz val="11"/>
        <color indexed="10"/>
        <rFont val="Arial"/>
        <family val="2"/>
        <charset val="162"/>
      </rPr>
      <t>TOPLAM</t>
    </r>
  </si>
  <si>
    <r>
      <t xml:space="preserve">TOPLAM 
YEVMİYE 
SAYISI
</t>
    </r>
    <r>
      <rPr>
        <b/>
        <sz val="11"/>
        <color indexed="10"/>
        <rFont val="Arial"/>
        <family val="2"/>
        <charset val="162"/>
      </rPr>
      <t xml:space="preserve"> (KURULUŞ-02.07.2017) </t>
    </r>
  </si>
  <si>
    <t xml:space="preserve">ENTEGRASYON </t>
  </si>
  <si>
    <t>AYIKLAMA</t>
  </si>
  <si>
    <t>AYIKLAMA VE TASNİF FAALİYETİ</t>
  </si>
  <si>
    <t xml:space="preserve"> 
Bu ay 
Yapılan
M-G
</t>
  </si>
  <si>
    <t>ENTEGRASYON</t>
  </si>
  <si>
    <t>RESMİ SENET</t>
  </si>
  <si>
    <t>MİMARİ PROJE</t>
  </si>
  <si>
    <t>İŞLEM BELGESİ TARAMA</t>
  </si>
  <si>
    <r>
      <t xml:space="preserve">toplam yevmiye : </t>
    </r>
    <r>
      <rPr>
        <b/>
        <sz val="10"/>
        <rFont val="Arial"/>
        <family val="2"/>
        <charset val="162"/>
      </rPr>
      <t>11.843.150</t>
    </r>
  </si>
  <si>
    <r>
      <t xml:space="preserve">toplam parsel: </t>
    </r>
    <r>
      <rPr>
        <b/>
        <sz val="10"/>
        <rFont val="Arial"/>
        <family val="2"/>
        <charset val="162"/>
      </rPr>
      <t>5.452.980</t>
    </r>
  </si>
  <si>
    <r>
      <t xml:space="preserve">toplam sayfa: </t>
    </r>
    <r>
      <rPr>
        <b/>
        <sz val="10"/>
        <rFont val="Arial"/>
        <family val="2"/>
        <charset val="162"/>
      </rPr>
      <t>4.080.300</t>
    </r>
  </si>
  <si>
    <r>
      <t xml:space="preserve"> ortalama metre: </t>
    </r>
    <r>
      <rPr>
        <b/>
        <sz val="10"/>
        <rFont val="Arial"/>
        <family val="2"/>
        <charset val="162"/>
      </rPr>
      <t>2.079.460</t>
    </r>
  </si>
  <si>
    <r>
      <t xml:space="preserve"> ortalama sayfa: </t>
    </r>
    <r>
      <rPr>
        <b/>
        <sz val="10"/>
        <rFont val="Arial"/>
        <family val="2"/>
        <charset val="162"/>
      </rPr>
      <t>152.056.891</t>
    </r>
  </si>
  <si>
    <t>GENEL MÜD.HEDEFİ  %</t>
  </si>
  <si>
    <t xml:space="preserve"> 30 HAZİRAN HEDEF: % 40</t>
  </si>
  <si>
    <t xml:space="preserve"> TAPU MÜDÜRLÜKLERİ  KÜTÜK-TAKBİS KARŞILAŞTIRMASI (ENTEGRASYON) TAKİP RAPORU
 (30 Eylül 2020 İtibariyle)    </t>
  </si>
  <si>
    <r>
      <t xml:space="preserve">2020 YILI 
EYLÜL SONU
İTİBARİYLE
GELİNEN SEVİYENİN,
GENEL
 MÜDÜRLÜK 
HEDEFİNE ORANI
</t>
    </r>
    <r>
      <rPr>
        <b/>
        <sz val="11"/>
        <color indexed="10"/>
        <rFont val="Arial"/>
        <family val="2"/>
        <charset val="162"/>
      </rPr>
      <t>(YÜZDE % )</t>
    </r>
  </si>
  <si>
    <r>
      <t xml:space="preserve">BU AY
YAPILAN
 AKTİF 
PARSEL
SAYISI
</t>
    </r>
    <r>
      <rPr>
        <b/>
        <sz val="11"/>
        <color indexed="10"/>
        <rFont val="Arial"/>
        <family val="2"/>
        <charset val="162"/>
      </rPr>
      <t>1-30 Eylül
2020</t>
    </r>
  </si>
  <si>
    <t>30 EYLÜL 2020 GENEL MÜDÜRLÜK HEDEFİ</t>
  </si>
  <si>
    <t>1,2 yok</t>
  </si>
  <si>
    <t>2.yok</t>
  </si>
  <si>
    <t>1 ve 2. yok</t>
  </si>
  <si>
    <t>1 yok</t>
  </si>
  <si>
    <t>1. ve 2.yok</t>
  </si>
  <si>
    <t>2 yok</t>
  </si>
  <si>
    <t xml:space="preserve"> 1. yok</t>
  </si>
  <si>
    <t xml:space="preserve"> 2. yok</t>
  </si>
  <si>
    <t>sehven 1 yazılmış.</t>
  </si>
  <si>
    <t xml:space="preserve"> 2.yok</t>
  </si>
  <si>
    <t>1  yok</t>
  </si>
  <si>
    <t>1. yok</t>
  </si>
  <si>
    <t>GENEL MÜD.HEDEFİ %</t>
  </si>
  <si>
    <t>30 EYLÜL 2020 
GENEL MÜDÜRLÜK HEDEFİ
%</t>
  </si>
  <si>
    <t>ŞUBAT</t>
  </si>
  <si>
    <t>OCAK</t>
  </si>
  <si>
    <t>ARALIK</t>
  </si>
  <si>
    <t xml:space="preserve">
Bu ay Yapılan
L-G
</t>
  </si>
  <si>
    <r>
      <t xml:space="preserve"> YAPILAN 
YEVMİYE 
SAYISI
ORANI 
</t>
    </r>
    <r>
      <rPr>
        <b/>
        <sz val="11"/>
        <color indexed="10"/>
        <rFont val="Arial"/>
        <family val="2"/>
        <charset val="162"/>
      </rPr>
      <t>(YÜZDE %)</t>
    </r>
  </si>
  <si>
    <r>
      <t>BU AY 
 YAPILAN
 YEVMİYE 
SAYISI</t>
    </r>
    <r>
      <rPr>
        <b/>
        <sz val="11"/>
        <color indexed="10"/>
        <rFont val="Arial"/>
        <family val="2"/>
        <charset val="162"/>
      </rPr>
      <t xml:space="preserve">
1-30 EYLÜL
2020</t>
    </r>
  </si>
  <si>
    <t>AYIKLAMA
TASNİFİ
BİTEN
MAH/KÖY
BİRİM 
SAYISI</t>
  </si>
  <si>
    <t>TOPLAM
MAH/KÖY
BİRİM
SAYISI</t>
  </si>
  <si>
    <r>
      <t xml:space="preserve">2020 YILI 
EYLÜL AYI
SONU
İTİBARİYLE
GELİNEN 
SEVİYENİN,
GENEL
 MÜDÜRLÜK 
HEDEFİNE
 ORANI
</t>
    </r>
    <r>
      <rPr>
        <b/>
        <sz val="11"/>
        <color indexed="10"/>
        <rFont val="Arial"/>
        <family val="2"/>
        <charset val="162"/>
      </rPr>
      <t>(YÜZDE % )</t>
    </r>
  </si>
  <si>
    <t xml:space="preserve"> BURSA TAPU VE KADASTRO IV.BÖLGE MÜDÜRLÜĞÜ
TAPU MÜDÜRLÜKLERİ AYIKLAMA VE TASNİF İŞLERİ  TAKİP RAPORU  (30 Eylül 2020 İtibariyle)    </t>
  </si>
  <si>
    <t>Şube Müdürlüğü</t>
  </si>
  <si>
    <t>tarama ve onaylama bitmiş.</t>
  </si>
  <si>
    <t xml:space="preserve">    "                       "                         "</t>
  </si>
  <si>
    <t>ciltlerdeki resmi senetler karışık olduğundan
6 eylül tm.ile birlikte ciltler paylaşılmış ve paylaşılan ciltler taranmış ve sisteme aktarılmaktadır.</t>
  </si>
  <si>
    <t>%</t>
  </si>
  <si>
    <t xml:space="preserve">     YALOVA</t>
  </si>
  <si>
    <t>pilot:445 cilt onaylandı.</t>
  </si>
  <si>
    <t>39 cilt onaylandı.</t>
  </si>
  <si>
    <t>pilot:370 cilt onaylandı.</t>
  </si>
  <si>
    <t>pilot:1742 cilt onaylandı.</t>
  </si>
  <si>
    <t>pilot:2522 cilt onaylandı.</t>
  </si>
  <si>
    <t>pilot:4322 cilt onaylandı.</t>
  </si>
  <si>
    <t>TOPLAM 
 TAKBİSTE
ONAYLANMAYAN
RESMİ SENET
SAYISI
(Takbis)</t>
  </si>
  <si>
    <t>TOPLAM 
 TAKBİSTE
ONAYLANAN
RESMİ SENET
SAYISI
(Takbis)</t>
  </si>
  <si>
    <r>
      <rPr>
        <b/>
        <sz val="11"/>
        <rFont val="Arial"/>
        <family val="2"/>
        <charset val="162"/>
      </rPr>
      <t xml:space="preserve"> TOPLAM 
TAKBİS'E
AKTARILAN
CİLT
 SAYISI
ORANI </t>
    </r>
    <r>
      <rPr>
        <b/>
        <sz val="10"/>
        <rFont val="Arial"/>
        <family val="2"/>
        <charset val="162"/>
      </rPr>
      <t xml:space="preserve">
</t>
    </r>
    <r>
      <rPr>
        <b/>
        <sz val="10"/>
        <color indexed="10"/>
        <rFont val="Arial"/>
        <family val="2"/>
        <charset val="162"/>
      </rPr>
      <t>(YÜZDE %)</t>
    </r>
  </si>
  <si>
    <t>TOPLAM 
 TAKBİSE
AKTARILAN
CİLT
SAYISI
(Müd.bildirimi)</t>
  </si>
  <si>
    <r>
      <rPr>
        <b/>
        <sz val="11"/>
        <rFont val="Arial"/>
        <family val="2"/>
        <charset val="162"/>
      </rPr>
      <t xml:space="preserve"> TOPLAM 
TARANAN
CİLT
 SAYISI
ORANI </t>
    </r>
    <r>
      <rPr>
        <b/>
        <sz val="10"/>
        <rFont val="Arial"/>
        <family val="2"/>
        <charset val="162"/>
      </rPr>
      <t xml:space="preserve">
</t>
    </r>
    <r>
      <rPr>
        <b/>
        <sz val="10"/>
        <color indexed="10"/>
        <rFont val="Arial"/>
        <family val="2"/>
        <charset val="162"/>
      </rPr>
      <t>(YÜZDE %)</t>
    </r>
  </si>
  <si>
    <t>TOPLAM 
 TARANAN
CİLT
SAYISI</t>
  </si>
  <si>
    <r>
      <rPr>
        <b/>
        <sz val="11"/>
        <rFont val="Arial"/>
        <family val="2"/>
        <charset val="162"/>
      </rPr>
      <t>BU AY 
 KİŞİ
BAŞINA
DÜŞEN
 CİLT 
SAYISI</t>
    </r>
    <r>
      <rPr>
        <b/>
        <sz val="10"/>
        <color indexed="10"/>
        <rFont val="Arial"/>
        <family val="2"/>
        <charset val="162"/>
      </rPr>
      <t xml:space="preserve">
1-31 Ekim
2019</t>
    </r>
  </si>
  <si>
    <r>
      <rPr>
        <b/>
        <sz val="11"/>
        <rFont val="Arial"/>
        <family val="2"/>
        <charset val="162"/>
      </rPr>
      <t>BU AY TARAMA
YAPILAN
CİLT
SAYISI</t>
    </r>
    <r>
      <rPr>
        <b/>
        <sz val="10"/>
        <color indexed="10"/>
        <rFont val="Arial"/>
        <family val="2"/>
        <charset val="162"/>
      </rPr>
      <t xml:space="preserve">
1-30 Eylül
2020</t>
    </r>
  </si>
  <si>
    <t xml:space="preserve"> GEÇEN 
AYLAR
TARAMA
YAPILAN
CİLT
 SAYISI 
</t>
  </si>
  <si>
    <r>
      <t xml:space="preserve"> MEVCUT
PERSONEL
 SAYISI
</t>
    </r>
    <r>
      <rPr>
        <b/>
        <sz val="9"/>
        <color indexed="10"/>
        <rFont val="Arial"/>
        <family val="2"/>
        <charset val="162"/>
      </rPr>
      <t xml:space="preserve"> </t>
    </r>
  </si>
  <si>
    <r>
      <rPr>
        <b/>
        <sz val="11"/>
        <rFont val="Arial"/>
        <family val="2"/>
        <charset val="162"/>
      </rPr>
      <t xml:space="preserve">TOPLAM
TARANACAK 
RESMİ SENET 
CİLT 
SAYISI
</t>
    </r>
    <r>
      <rPr>
        <b/>
        <sz val="11"/>
        <color rgb="FFFF0000"/>
        <rFont val="Arial"/>
        <family val="2"/>
        <charset val="162"/>
      </rPr>
      <t>(Tapu envanter
Sisteminden alındı.31.03.2014 e kadar)</t>
    </r>
    <r>
      <rPr>
        <b/>
        <sz val="11"/>
        <rFont val="Arial"/>
        <family val="2"/>
        <charset val="162"/>
      </rPr>
      <t xml:space="preserve">
</t>
    </r>
    <r>
      <rPr>
        <b/>
        <sz val="10"/>
        <color indexed="10"/>
        <rFont val="Arial"/>
        <family val="2"/>
        <charset val="162"/>
      </rPr>
      <t/>
    </r>
  </si>
  <si>
    <t>AKTARMA VE ONAY FAALİYETİ</t>
  </si>
  <si>
    <t>RESMİ SENET TARAMA FAALİYETİ</t>
  </si>
  <si>
    <t>MÜDÜRLÜK</t>
  </si>
  <si>
    <r>
      <t xml:space="preserve">TAPU MÜDÜRLÜKLERİ RESMİ SENET  TARAMA-AKTARMA VE ONAY İŞLEMİ TAKİP RAPORU </t>
    </r>
    <r>
      <rPr>
        <b/>
        <sz val="12"/>
        <rFont val="Arial"/>
        <family val="2"/>
        <charset val="162"/>
      </rPr>
      <t xml:space="preserve">(30 Eylül 2020 İtibariyle)    </t>
    </r>
  </si>
  <si>
    <t>8104. mimari  proje Çanakkale belediye bşk.na 09.12.2019 da teslim edilmiştir.</t>
  </si>
  <si>
    <t>965 mimari  proje Sususrluk belediye bşk.na 14.10.2019 da teslim edilmiştir.</t>
  </si>
  <si>
    <t>Mimari projeler belediyeye devredildi.
08.09.2020</t>
  </si>
  <si>
    <t>4650 adet proje Altıeylül 
belediyesine  teslim edilmiştir. 
02.12.2019</t>
  </si>
  <si>
    <t>6056 mimari ve 321 adet terkin
projesi karesi belediye bşk.na 
10.10.2019 da teslim edilmiştir.</t>
  </si>
  <si>
    <t>Belediyeye teslim edildi.17.08.2020</t>
  </si>
  <si>
    <t>2353 proje verilmiş.</t>
  </si>
  <si>
    <t>projeler belediyeye 
teslim edilmiştir.</t>
  </si>
  <si>
    <t>M.KEMALPAŞA</t>
  </si>
  <si>
    <t>Belediyeye teslim edildi.</t>
  </si>
  <si>
    <t>projeler belediyeye 
teslim edilmiştir.12.06.2020</t>
  </si>
  <si>
    <r>
      <t xml:space="preserve">
ONAYLANAN
TOPLAM
PROJE
YÜZDESİ
</t>
    </r>
    <r>
      <rPr>
        <b/>
        <sz val="11"/>
        <color rgb="FFFF0000"/>
        <rFont val="Times New Roman"/>
        <family val="1"/>
        <charset val="162"/>
      </rPr>
      <t>%</t>
    </r>
  </si>
  <si>
    <t xml:space="preserve">
ONAYLANMAYAN
PROJE
SAYISI</t>
  </si>
  <si>
    <t xml:space="preserve">
ONAYLANAN
PROJE
SAYISI</t>
  </si>
  <si>
    <r>
      <t xml:space="preserve">
TAKBİS'E AKTARILAN
PROJE
YÜZDESİ
</t>
    </r>
    <r>
      <rPr>
        <b/>
        <sz val="12"/>
        <color rgb="FFFF0000"/>
        <rFont val="Times New Roman"/>
        <family val="1"/>
        <charset val="162"/>
      </rPr>
      <t>%</t>
    </r>
  </si>
  <si>
    <t>TOPLAM
TAKBİS'E
AKTARILAN
PROJE 
SAYISI</t>
  </si>
  <si>
    <r>
      <t xml:space="preserve">
PROJE
TARAMA
YÜZDESİ
</t>
    </r>
    <r>
      <rPr>
        <b/>
        <sz val="12"/>
        <color rgb="FFFF0000"/>
        <rFont val="Times New Roman"/>
        <family val="1"/>
        <charset val="162"/>
      </rPr>
      <t>%</t>
    </r>
  </si>
  <si>
    <t>TOPLAM
TARAMASI YAPILAN MİMARİ 
PROJE 
SAYISI</t>
  </si>
  <si>
    <r>
      <t xml:space="preserve">BU AY
TARANAN
PROJE 
SAYISI
</t>
    </r>
    <r>
      <rPr>
        <b/>
        <sz val="12"/>
        <color rgb="FFFF0000"/>
        <rFont val="Times New Roman"/>
        <family val="1"/>
        <charset val="162"/>
      </rPr>
      <t>1-30 Eylül
2020</t>
    </r>
  </si>
  <si>
    <t>GEÇEN AYLAR
TARANAN
PROJE
SAYISI</t>
  </si>
  <si>
    <t>TOPLAM TARANACAK MİMARİ
 PROJE
 SAYISI</t>
  </si>
  <si>
    <t>ONAYLAMA FAALİYETİ(Takbis)</t>
  </si>
  <si>
    <t>PROJE TAKBİSE AKTARMA</t>
  </si>
  <si>
    <t>PROJE TARAMA (Müd.bildirimi)</t>
  </si>
  <si>
    <t>TAPU 
MÜDÜRLÜK</t>
  </si>
  <si>
    <t>SIRA
NO</t>
  </si>
  <si>
    <t>TAPU MÜDÜRLÜKLERİ MİMARİ PROJE TARAMA-AKTARMA VE ONAY İŞLEMLERİ TAKİP RAPORU (30 Eylül 2020 itibariyle)</t>
  </si>
  <si>
    <t>BURSA TAPU VE KADASTRO IV.BÖLGE MÜDÜRLÜĞÜ</t>
  </si>
  <si>
    <t xml:space="preserve">      YALOVA</t>
  </si>
  <si>
    <r>
      <t xml:space="preserve">
TOPLAM
TARANAN
 KADASTRO
TUTANAĞI
SAYISI
</t>
    </r>
    <r>
      <rPr>
        <b/>
        <sz val="10"/>
        <color indexed="10"/>
        <rFont val="Arial"/>
        <family val="2"/>
        <charset val="162"/>
      </rPr>
      <t/>
    </r>
  </si>
  <si>
    <r>
      <t xml:space="preserve">
BU AY
TARANAN
 KADASTRO
TUTANAĞI
SAYISI
</t>
    </r>
    <r>
      <rPr>
        <b/>
        <sz val="10"/>
        <color rgb="FFFF0000"/>
        <rFont val="Arial"/>
        <family val="2"/>
        <charset val="162"/>
      </rPr>
      <t>1-30 Eylül  
2020</t>
    </r>
    <r>
      <rPr>
        <b/>
        <sz val="10"/>
        <rFont val="Arial"/>
        <family val="2"/>
        <charset val="162"/>
      </rPr>
      <t xml:space="preserve">
</t>
    </r>
    <r>
      <rPr>
        <b/>
        <sz val="10"/>
        <color indexed="10"/>
        <rFont val="Arial"/>
        <family val="2"/>
        <charset val="162"/>
      </rPr>
      <t/>
    </r>
  </si>
  <si>
    <r>
      <t xml:space="preserve">
GEÇMİŞ AYLAR
TARANAN
 KADASTRO
TUTANAĞI
SAYISI
</t>
    </r>
    <r>
      <rPr>
        <b/>
        <sz val="10"/>
        <color indexed="10"/>
        <rFont val="Arial"/>
        <family val="2"/>
        <charset val="162"/>
      </rPr>
      <t/>
    </r>
  </si>
  <si>
    <r>
      <t xml:space="preserve">
TOPLAM
TARANAN
 TESCİL
İSTEM
BELGESİ
SAYISI
</t>
    </r>
    <r>
      <rPr>
        <b/>
        <sz val="10"/>
        <color indexed="10"/>
        <rFont val="Arial"/>
        <family val="2"/>
        <charset val="162"/>
      </rPr>
      <t/>
    </r>
  </si>
  <si>
    <r>
      <t xml:space="preserve">
BU AY
TARANAN
 TESCİL
İSTEM
BELGESİ
SAYISI
</t>
    </r>
    <r>
      <rPr>
        <b/>
        <sz val="10"/>
        <color rgb="FFFF0000"/>
        <rFont val="Arial"/>
        <family val="2"/>
        <charset val="162"/>
      </rPr>
      <t>1-30 Eylül
2020</t>
    </r>
    <r>
      <rPr>
        <b/>
        <sz val="10"/>
        <rFont val="Arial"/>
        <family val="2"/>
        <charset val="162"/>
      </rPr>
      <t xml:space="preserve">
</t>
    </r>
    <r>
      <rPr>
        <b/>
        <sz val="10"/>
        <color indexed="10"/>
        <rFont val="Arial"/>
        <family val="2"/>
        <charset val="162"/>
      </rPr>
      <t/>
    </r>
  </si>
  <si>
    <r>
      <t xml:space="preserve">
GEÇMİŞ AYLAR
TARANAN
 TESCİL
İSTEM
BELGESİ
SAYISI
</t>
    </r>
    <r>
      <rPr>
        <b/>
        <sz val="10"/>
        <color indexed="10"/>
        <rFont val="Arial"/>
        <family val="2"/>
        <charset val="162"/>
      </rPr>
      <t/>
    </r>
  </si>
  <si>
    <r>
      <t xml:space="preserve">TARAMA
YAPILAN 
YEVMİYE
 DOSYA
SAYISI
 ORANI
</t>
    </r>
    <r>
      <rPr>
        <b/>
        <sz val="10"/>
        <color indexed="10"/>
        <rFont val="Arial"/>
        <family val="2"/>
        <charset val="162"/>
      </rPr>
      <t>(YÜZDE %)</t>
    </r>
  </si>
  <si>
    <r>
      <t xml:space="preserve">
TOPLAM
TARANAN
YEVMİYE
DOSYA
SAYISI
</t>
    </r>
    <r>
      <rPr>
        <b/>
        <sz val="10"/>
        <color indexed="10"/>
        <rFont val="Arial"/>
        <family val="2"/>
        <charset val="162"/>
      </rPr>
      <t/>
    </r>
  </si>
  <si>
    <r>
      <t xml:space="preserve">BU AY
TARANAN
YEVMİYE
 DOSYA
SAYISI
</t>
    </r>
    <r>
      <rPr>
        <b/>
        <sz val="10"/>
        <color indexed="10"/>
        <rFont val="Arial"/>
        <family val="2"/>
        <charset val="162"/>
      </rPr>
      <t xml:space="preserve">1-30 Eylül
2020
</t>
    </r>
  </si>
  <si>
    <r>
      <t xml:space="preserve">GEÇEN
AYLAR
TARANAN
 YEVMİYE
DOSYA SAYISI
</t>
    </r>
    <r>
      <rPr>
        <b/>
        <sz val="10"/>
        <color indexed="10"/>
        <rFont val="Arial"/>
        <family val="2"/>
        <charset val="162"/>
      </rPr>
      <t>TOPLAM</t>
    </r>
  </si>
  <si>
    <r>
      <t xml:space="preserve">TOPLAM
İŞLEM
YEVMİYE
SAYISI
</t>
    </r>
    <r>
      <rPr>
        <b/>
        <sz val="11"/>
        <color indexed="10"/>
        <rFont val="Arial"/>
        <family val="2"/>
        <charset val="162"/>
      </rPr>
      <t xml:space="preserve"> </t>
    </r>
  </si>
  <si>
    <t>KADASTRO TUTANAĞI</t>
  </si>
  <si>
    <t>TESCİL İSTEM BELGESİ</t>
  </si>
  <si>
    <t>İŞLEM BELGE TARAMA FAALİYETİ</t>
  </si>
  <si>
    <t xml:space="preserve">BURSA TAPU VE KADASTRO IV.BÖLGE MÜDÜRLÜĞÜ
TAPU MÜDÜRLÜKLERİ YEVMİYELİ İŞLEM DOSYASI TARAMA TAKİP RAPORU  (30 Eylül 2020 İtibariyle)    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</si>
</sst>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3"/>
      <color rgb="FF002060"/>
      <name val="Arial"/>
      <family val="2"/>
      <charset val="162"/>
    </font>
    <font>
      <b/>
      <sz val="12"/>
      <color rgb="FF002060"/>
      <name val="Arial"/>
      <family val="2"/>
      <charset val="162"/>
    </font>
    <font>
      <sz val="8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b/>
      <sz val="13"/>
      <name val="Arial"/>
      <family val="2"/>
      <charset val="162"/>
    </font>
    <font>
      <b/>
      <sz val="16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indexed="10"/>
      <name val="Arial"/>
      <family val="2"/>
      <charset val="162"/>
    </font>
    <font>
      <sz val="10"/>
      <name val="Arial"/>
      <family val="2"/>
      <charset val="162"/>
    </font>
    <font>
      <sz val="8"/>
      <name val="Times New Roman"/>
      <family val="1"/>
      <charset val="162"/>
    </font>
    <font>
      <b/>
      <sz val="10"/>
      <color rgb="FFFF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rgb="FFFF0000"/>
      <name val="Arial"/>
      <family val="2"/>
      <charset val="162"/>
    </font>
    <font>
      <sz val="10"/>
      <color theme="1"/>
      <name val="Arial"/>
      <family val="2"/>
      <charset val="162"/>
    </font>
    <font>
      <sz val="12"/>
      <name val="Arial"/>
      <family val="2"/>
      <charset val="162"/>
    </font>
    <font>
      <b/>
      <strike/>
      <sz val="10"/>
      <color rgb="FFFF0000"/>
      <name val="Arial"/>
      <family val="2"/>
      <charset val="162"/>
    </font>
    <font>
      <b/>
      <sz val="10"/>
      <color indexed="10"/>
      <name val="Arial"/>
      <family val="2"/>
      <charset val="162"/>
    </font>
    <font>
      <b/>
      <sz val="9"/>
      <name val="Arial"/>
      <family val="2"/>
      <charset val="162"/>
    </font>
    <font>
      <b/>
      <sz val="9"/>
      <color indexed="10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4"/>
      <name val="Arial"/>
      <family val="2"/>
      <charset val="162"/>
    </font>
    <font>
      <b/>
      <sz val="13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4" fillId="0" borderId="0"/>
    <xf numFmtId="0" fontId="3" fillId="0" borderId="0"/>
  </cellStyleXfs>
  <cellXfs count="452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Alignment="1">
      <alignment horizontal="left"/>
    </xf>
    <xf numFmtId="0" fontId="4" fillId="0" borderId="0" xfId="1" applyFont="1" applyAlignment="1"/>
    <xf numFmtId="0" fontId="5" fillId="0" borderId="0" xfId="1" applyFont="1" applyAlignment="1">
      <alignment horizontal="center"/>
    </xf>
    <xf numFmtId="14" fontId="3" fillId="0" borderId="0" xfId="1" applyNumberFormat="1"/>
    <xf numFmtId="4" fontId="6" fillId="5" borderId="10" xfId="1" applyNumberFormat="1" applyFont="1" applyFill="1" applyBorder="1" applyAlignment="1">
      <alignment horizontal="right" vertical="center"/>
    </xf>
    <xf numFmtId="4" fontId="6" fillId="5" borderId="9" xfId="1" applyNumberFormat="1" applyFont="1" applyFill="1" applyBorder="1" applyAlignment="1">
      <alignment horizontal="right" vertical="center"/>
    </xf>
    <xf numFmtId="3" fontId="6" fillId="5" borderId="9" xfId="1" applyNumberFormat="1" applyFont="1" applyFill="1" applyBorder="1" applyAlignment="1">
      <alignment horizontal="right" vertical="center"/>
    </xf>
    <xf numFmtId="3" fontId="6" fillId="5" borderId="9" xfId="1" applyNumberFormat="1" applyFont="1" applyFill="1" applyBorder="1" applyAlignment="1">
      <alignment horizontal="center" vertical="center"/>
    </xf>
    <xf numFmtId="3" fontId="6" fillId="5" borderId="11" xfId="1" applyNumberFormat="1" applyFont="1" applyFill="1" applyBorder="1" applyAlignment="1">
      <alignment horizontal="right" vertical="center"/>
    </xf>
    <xf numFmtId="3" fontId="6" fillId="5" borderId="12" xfId="1" applyNumberFormat="1" applyFont="1" applyFill="1" applyBorder="1" applyAlignment="1">
      <alignment horizontal="center" vertical="center"/>
    </xf>
    <xf numFmtId="3" fontId="6" fillId="5" borderId="11" xfId="1" applyNumberFormat="1" applyFont="1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4" fontId="8" fillId="4" borderId="15" xfId="1" applyNumberFormat="1" applyFont="1" applyFill="1" applyBorder="1" applyAlignment="1">
      <alignment horizontal="left" vertical="center"/>
    </xf>
    <xf numFmtId="3" fontId="9" fillId="4" borderId="4" xfId="1" applyNumberFormat="1" applyFont="1" applyFill="1" applyBorder="1" applyAlignment="1">
      <alignment horizontal="right" vertical="center"/>
    </xf>
    <xf numFmtId="3" fontId="9" fillId="4" borderId="4" xfId="1" applyNumberFormat="1" applyFont="1" applyFill="1" applyBorder="1" applyAlignment="1">
      <alignment horizontal="center" vertical="center"/>
    </xf>
    <xf numFmtId="3" fontId="9" fillId="4" borderId="16" xfId="1" applyNumberFormat="1" applyFont="1" applyFill="1" applyBorder="1" applyAlignment="1">
      <alignment horizontal="right" vertical="center"/>
    </xf>
    <xf numFmtId="3" fontId="10" fillId="4" borderId="7" xfId="1" applyNumberFormat="1" applyFont="1" applyFill="1" applyBorder="1" applyAlignment="1">
      <alignment horizontal="center" vertical="center"/>
    </xf>
    <xf numFmtId="3" fontId="10" fillId="4" borderId="17" xfId="1" applyNumberFormat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left" vertical="center"/>
    </xf>
    <xf numFmtId="0" fontId="4" fillId="6" borderId="20" xfId="1" applyFont="1" applyFill="1" applyBorder="1" applyAlignment="1">
      <alignment horizontal="center" vertical="center"/>
    </xf>
    <xf numFmtId="4" fontId="9" fillId="4" borderId="21" xfId="1" applyNumberFormat="1" applyFont="1" applyFill="1" applyBorder="1" applyAlignment="1">
      <alignment horizontal="right" vertical="center"/>
    </xf>
    <xf numFmtId="4" fontId="9" fillId="3" borderId="1" xfId="1" applyNumberFormat="1" applyFont="1" applyFill="1" applyBorder="1" applyAlignment="1">
      <alignment horizontal="right" vertical="center"/>
    </xf>
    <xf numFmtId="3" fontId="9" fillId="3" borderId="1" xfId="1" applyNumberFormat="1" applyFont="1" applyFill="1" applyBorder="1" applyAlignment="1">
      <alignment horizontal="right" vertical="center"/>
    </xf>
    <xf numFmtId="3" fontId="9" fillId="3" borderId="1" xfId="1" applyNumberFormat="1" applyFont="1" applyFill="1" applyBorder="1" applyAlignment="1">
      <alignment horizontal="center" vertical="center"/>
    </xf>
    <xf numFmtId="3" fontId="9" fillId="3" borderId="20" xfId="1" applyNumberFormat="1" applyFont="1" applyFill="1" applyBorder="1" applyAlignment="1">
      <alignment horizontal="right" vertical="center"/>
    </xf>
    <xf numFmtId="3" fontId="10" fillId="3" borderId="7" xfId="1" applyNumberFormat="1" applyFont="1" applyFill="1" applyBorder="1" applyAlignment="1">
      <alignment horizontal="center" vertical="center"/>
    </xf>
    <xf numFmtId="3" fontId="10" fillId="3" borderId="22" xfId="1" applyNumberFormat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left" vertical="center"/>
    </xf>
    <xf numFmtId="4" fontId="8" fillId="4" borderId="21" xfId="1" applyNumberFormat="1" applyFont="1" applyFill="1" applyBorder="1" applyAlignment="1">
      <alignment horizontal="left" vertical="center"/>
    </xf>
    <xf numFmtId="4" fontId="9" fillId="4" borderId="1" xfId="1" applyNumberFormat="1" applyFont="1" applyFill="1" applyBorder="1" applyAlignment="1">
      <alignment horizontal="right" vertical="center"/>
    </xf>
    <xf numFmtId="3" fontId="9" fillId="4" borderId="1" xfId="1" applyNumberFormat="1" applyFont="1" applyFill="1" applyBorder="1" applyAlignment="1">
      <alignment horizontal="right" vertical="center"/>
    </xf>
    <xf numFmtId="3" fontId="9" fillId="4" borderId="1" xfId="1" applyNumberFormat="1" applyFont="1" applyFill="1" applyBorder="1" applyAlignment="1">
      <alignment horizontal="center" vertical="center"/>
    </xf>
    <xf numFmtId="3" fontId="9" fillId="4" borderId="20" xfId="1" applyNumberFormat="1" applyFont="1" applyFill="1" applyBorder="1" applyAlignment="1">
      <alignment horizontal="right" vertical="center"/>
    </xf>
    <xf numFmtId="0" fontId="3" fillId="7" borderId="0" xfId="1" applyFill="1" applyAlignment="1">
      <alignment horizontal="center" vertical="center"/>
    </xf>
    <xf numFmtId="3" fontId="10" fillId="3" borderId="3" xfId="1" applyNumberFormat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left" vertical="center"/>
    </xf>
    <xf numFmtId="3" fontId="10" fillId="4" borderId="3" xfId="1" applyNumberFormat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left" vertical="center"/>
    </xf>
    <xf numFmtId="0" fontId="4" fillId="7" borderId="20" xfId="1" applyFont="1" applyFill="1" applyBorder="1" applyAlignment="1">
      <alignment horizontal="center" vertical="center"/>
    </xf>
    <xf numFmtId="3" fontId="10" fillId="3" borderId="20" xfId="1" applyNumberFormat="1" applyFont="1" applyFill="1" applyBorder="1" applyAlignment="1">
      <alignment horizontal="right" vertical="center"/>
    </xf>
    <xf numFmtId="3" fontId="9" fillId="4" borderId="25" xfId="1" applyNumberFormat="1" applyFont="1" applyFill="1" applyBorder="1" applyAlignment="1">
      <alignment horizontal="right" vertical="center"/>
    </xf>
    <xf numFmtId="3" fontId="9" fillId="4" borderId="25" xfId="1" applyNumberFormat="1" applyFont="1" applyFill="1" applyBorder="1" applyAlignment="1">
      <alignment horizontal="center" vertical="center"/>
    </xf>
    <xf numFmtId="3" fontId="9" fillId="4" borderId="26" xfId="1" applyNumberFormat="1" applyFont="1" applyFill="1" applyBorder="1" applyAlignment="1">
      <alignment horizontal="right" vertical="center"/>
    </xf>
    <xf numFmtId="3" fontId="10" fillId="4" borderId="27" xfId="1" applyNumberFormat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left" vertical="center"/>
    </xf>
    <xf numFmtId="0" fontId="4" fillId="7" borderId="29" xfId="1" applyFont="1" applyFill="1" applyBorder="1" applyAlignment="1">
      <alignment horizontal="center" vertical="center"/>
    </xf>
    <xf numFmtId="0" fontId="12" fillId="9" borderId="4" xfId="1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12" fillId="9" borderId="16" xfId="1" applyFont="1" applyFill="1" applyBorder="1" applyAlignment="1">
      <alignment horizontal="center" vertical="center" wrapText="1"/>
    </xf>
    <xf numFmtId="0" fontId="12" fillId="4" borderId="30" xfId="1" applyFont="1" applyFill="1" applyBorder="1" applyAlignment="1">
      <alignment horizontal="center" vertical="center" wrapText="1"/>
    </xf>
    <xf numFmtId="0" fontId="12" fillId="4" borderId="31" xfId="1" applyFont="1" applyFill="1" applyBorder="1" applyAlignment="1">
      <alignment horizontal="center" vertical="center" wrapText="1"/>
    </xf>
    <xf numFmtId="3" fontId="6" fillId="4" borderId="9" xfId="1" applyNumberFormat="1" applyFont="1" applyFill="1" applyBorder="1" applyAlignment="1">
      <alignment horizontal="right" vertical="center"/>
    </xf>
    <xf numFmtId="3" fontId="6" fillId="10" borderId="9" xfId="1" applyNumberFormat="1" applyFont="1" applyFill="1" applyBorder="1" applyAlignment="1">
      <alignment horizontal="right" vertical="center"/>
    </xf>
    <xf numFmtId="3" fontId="3" fillId="10" borderId="1" xfId="1" applyNumberFormat="1" applyFill="1" applyBorder="1" applyAlignment="1">
      <alignment horizontal="right" vertical="center"/>
    </xf>
    <xf numFmtId="0" fontId="3" fillId="10" borderId="1" xfId="1" applyFill="1" applyBorder="1" applyAlignment="1">
      <alignment horizontal="right" vertical="center"/>
    </xf>
    <xf numFmtId="0" fontId="3" fillId="0" borderId="1" xfId="1" applyBorder="1" applyAlignment="1">
      <alignment horizontal="right" vertical="center"/>
    </xf>
    <xf numFmtId="0" fontId="3" fillId="0" borderId="3" xfId="1" applyBorder="1" applyAlignment="1">
      <alignment horizontal="right" vertical="center"/>
    </xf>
    <xf numFmtId="4" fontId="9" fillId="3" borderId="43" xfId="1" applyNumberFormat="1" applyFont="1" applyFill="1" applyBorder="1" applyAlignment="1">
      <alignment horizontal="right" vertical="center"/>
    </xf>
    <xf numFmtId="3" fontId="10" fillId="3" borderId="1" xfId="1" applyNumberFormat="1" applyFont="1" applyFill="1" applyBorder="1" applyAlignment="1">
      <alignment horizontal="right" vertical="center"/>
    </xf>
    <xf numFmtId="3" fontId="10" fillId="3" borderId="5" xfId="1" applyNumberFormat="1" applyFont="1" applyFill="1" applyBorder="1" applyAlignment="1">
      <alignment horizontal="center" vertical="center"/>
    </xf>
    <xf numFmtId="0" fontId="4" fillId="8" borderId="20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12" fillId="2" borderId="31" xfId="1" applyFont="1" applyFill="1" applyBorder="1" applyAlignment="1">
      <alignment horizontal="center" vertical="center" wrapText="1"/>
    </xf>
    <xf numFmtId="4" fontId="9" fillId="4" borderId="43" xfId="1" applyNumberFormat="1" applyFont="1" applyFill="1" applyBorder="1" applyAlignment="1">
      <alignment horizontal="right" vertical="center"/>
    </xf>
    <xf numFmtId="3" fontId="10" fillId="4" borderId="26" xfId="1" applyNumberFormat="1" applyFont="1" applyFill="1" applyBorder="1" applyAlignment="1">
      <alignment horizontal="right" vertical="center"/>
    </xf>
    <xf numFmtId="3" fontId="10" fillId="4" borderId="25" xfId="1" applyNumberFormat="1" applyFont="1" applyFill="1" applyBorder="1" applyAlignment="1">
      <alignment horizontal="right" vertical="center"/>
    </xf>
    <xf numFmtId="4" fontId="9" fillId="4" borderId="24" xfId="1" applyNumberFormat="1" applyFont="1" applyFill="1" applyBorder="1" applyAlignment="1">
      <alignment horizontal="right" vertical="center"/>
    </xf>
    <xf numFmtId="3" fontId="10" fillId="4" borderId="20" xfId="1" applyNumberFormat="1" applyFont="1" applyFill="1" applyBorder="1" applyAlignment="1">
      <alignment horizontal="right" vertical="center"/>
    </xf>
    <xf numFmtId="3" fontId="10" fillId="4" borderId="1" xfId="1" applyNumberFormat="1" applyFont="1" applyFill="1" applyBorder="1" applyAlignment="1">
      <alignment horizontal="right" vertical="center"/>
    </xf>
    <xf numFmtId="3" fontId="10" fillId="4" borderId="5" xfId="1" applyNumberFormat="1" applyFont="1" applyFill="1" applyBorder="1" applyAlignment="1">
      <alignment horizontal="center" vertical="center"/>
    </xf>
    <xf numFmtId="3" fontId="9" fillId="4" borderId="31" xfId="1" applyNumberFormat="1" applyFont="1" applyFill="1" applyBorder="1" applyAlignment="1">
      <alignment horizontal="right" vertical="center"/>
    </xf>
    <xf numFmtId="4" fontId="9" fillId="3" borderId="4" xfId="1" applyNumberFormat="1" applyFont="1" applyFill="1" applyBorder="1" applyAlignment="1">
      <alignment horizontal="right" vertical="center"/>
    </xf>
    <xf numFmtId="4" fontId="6" fillId="5" borderId="46" xfId="1" applyNumberFormat="1" applyFont="1" applyFill="1" applyBorder="1" applyAlignment="1">
      <alignment horizontal="right" vertical="center"/>
    </xf>
    <xf numFmtId="0" fontId="3" fillId="0" borderId="1" xfId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wrapText="1"/>
    </xf>
    <xf numFmtId="3" fontId="6" fillId="4" borderId="0" xfId="1" applyNumberFormat="1" applyFont="1" applyFill="1" applyBorder="1" applyAlignment="1">
      <alignment horizontal="right" vertical="center"/>
    </xf>
    <xf numFmtId="0" fontId="16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4" fontId="17" fillId="4" borderId="47" xfId="0" applyNumberFormat="1" applyFont="1" applyFill="1" applyBorder="1" applyAlignment="1">
      <alignment horizontal="left" vertical="center"/>
    </xf>
    <xf numFmtId="0" fontId="5" fillId="0" borderId="2" xfId="1" applyFont="1" applyBorder="1" applyAlignment="1">
      <alignment horizontal="center" wrapText="1"/>
    </xf>
    <xf numFmtId="3" fontId="3" fillId="10" borderId="2" xfId="1" applyNumberFormat="1" applyFill="1" applyBorder="1" applyAlignment="1">
      <alignment horizontal="right" vertical="center"/>
    </xf>
    <xf numFmtId="0" fontId="3" fillId="0" borderId="0" xfId="1" applyBorder="1"/>
    <xf numFmtId="0" fontId="3" fillId="0" borderId="0" xfId="1" applyBorder="1" applyAlignment="1">
      <alignment horizontal="center"/>
    </xf>
    <xf numFmtId="3" fontId="3" fillId="4" borderId="0" xfId="1" applyNumberFormat="1" applyFill="1" applyBorder="1" applyAlignment="1">
      <alignment horizontal="right" vertical="center"/>
    </xf>
    <xf numFmtId="0" fontId="3" fillId="4" borderId="0" xfId="1" applyFill="1" applyBorder="1"/>
    <xf numFmtId="0" fontId="3" fillId="4" borderId="0" xfId="1" applyFill="1" applyBorder="1" applyAlignment="1">
      <alignment horizontal="center"/>
    </xf>
    <xf numFmtId="3" fontId="3" fillId="4" borderId="50" xfId="1" applyNumberFormat="1" applyFill="1" applyBorder="1" applyAlignment="1">
      <alignment horizontal="right" vertical="center"/>
    </xf>
    <xf numFmtId="0" fontId="5" fillId="4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wrapText="1"/>
    </xf>
    <xf numFmtId="4" fontId="16" fillId="4" borderId="0" xfId="1" applyNumberFormat="1" applyFont="1" applyFill="1" applyBorder="1" applyAlignment="1">
      <alignment horizontal="right" vertical="center"/>
    </xf>
    <xf numFmtId="4" fontId="9" fillId="3" borderId="25" xfId="1" applyNumberFormat="1" applyFont="1" applyFill="1" applyBorder="1" applyAlignment="1">
      <alignment horizontal="right" vertical="center"/>
    </xf>
    <xf numFmtId="14" fontId="5" fillId="0" borderId="0" xfId="1" applyNumberFormat="1" applyFont="1" applyBorder="1" applyAlignment="1">
      <alignment horizontal="center"/>
    </xf>
    <xf numFmtId="3" fontId="3" fillId="3" borderId="1" xfId="1" applyNumberFormat="1" applyFill="1" applyBorder="1" applyAlignment="1">
      <alignment horizontal="right" vertical="center"/>
    </xf>
    <xf numFmtId="3" fontId="3" fillId="4" borderId="1" xfId="1" applyNumberFormat="1" applyFill="1" applyBorder="1" applyAlignment="1">
      <alignment horizontal="right" vertical="center"/>
    </xf>
    <xf numFmtId="0" fontId="4" fillId="0" borderId="0" xfId="1" applyFont="1" applyAlignment="1">
      <alignment horizontal="center"/>
    </xf>
    <xf numFmtId="0" fontId="10" fillId="4" borderId="38" xfId="1" applyFont="1" applyFill="1" applyBorder="1" applyAlignment="1">
      <alignment horizontal="center" vertical="center" wrapText="1"/>
    </xf>
    <xf numFmtId="0" fontId="12" fillId="4" borderId="37" xfId="1" applyFont="1" applyFill="1" applyBorder="1" applyAlignment="1">
      <alignment horizontal="center" vertical="center" textRotation="90"/>
    </xf>
    <xf numFmtId="0" fontId="12" fillId="4" borderId="33" xfId="1" applyFont="1" applyFill="1" applyBorder="1" applyAlignment="1">
      <alignment horizontal="center" vertical="center" textRotation="90"/>
    </xf>
    <xf numFmtId="0" fontId="12" fillId="4" borderId="23" xfId="1" applyFont="1" applyFill="1" applyBorder="1" applyAlignment="1">
      <alignment horizontal="center" vertical="center"/>
    </xf>
    <xf numFmtId="0" fontId="12" fillId="4" borderId="19" xfId="1" applyFont="1" applyFill="1" applyBorder="1" applyAlignment="1">
      <alignment horizontal="center" vertical="center"/>
    </xf>
    <xf numFmtId="0" fontId="12" fillId="4" borderId="36" xfId="1" applyFont="1" applyFill="1" applyBorder="1" applyAlignment="1">
      <alignment horizontal="center" vertical="center" wrapText="1"/>
    </xf>
    <xf numFmtId="0" fontId="12" fillId="4" borderId="32" xfId="1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9" borderId="26" xfId="1" applyFont="1" applyFill="1" applyBorder="1" applyAlignment="1">
      <alignment horizontal="center" vertical="center" wrapText="1"/>
    </xf>
    <xf numFmtId="0" fontId="4" fillId="9" borderId="25" xfId="1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4" fillId="9" borderId="24" xfId="1" applyFont="1" applyFill="1" applyBorder="1" applyAlignment="1">
      <alignment horizontal="center" vertical="center" wrapText="1"/>
    </xf>
    <xf numFmtId="0" fontId="4" fillId="9" borderId="15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1" fillId="7" borderId="28" xfId="1" applyFont="1" applyFill="1" applyBorder="1" applyAlignment="1">
      <alignment horizontal="center" vertical="center" textRotation="90"/>
    </xf>
    <xf numFmtId="0" fontId="11" fillId="7" borderId="23" xfId="1" applyFont="1" applyFill="1" applyBorder="1" applyAlignment="1">
      <alignment horizontal="center" vertical="center" textRotation="90"/>
    </xf>
    <xf numFmtId="0" fontId="11" fillId="7" borderId="5" xfId="1" applyFont="1" applyFill="1" applyBorder="1" applyAlignment="1">
      <alignment horizontal="center" vertical="center" textRotation="90"/>
    </xf>
    <xf numFmtId="0" fontId="5" fillId="0" borderId="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11" fillId="6" borderId="4" xfId="1" applyFont="1" applyFill="1" applyBorder="1" applyAlignment="1">
      <alignment horizontal="center" textRotation="90"/>
    </xf>
    <xf numFmtId="0" fontId="11" fillId="6" borderId="23" xfId="1" applyFont="1" applyFill="1" applyBorder="1" applyAlignment="1">
      <alignment horizontal="center" textRotation="90"/>
    </xf>
    <xf numFmtId="0" fontId="11" fillId="7" borderId="4" xfId="1" applyFont="1" applyFill="1" applyBorder="1" applyAlignment="1">
      <alignment horizontal="center" vertical="center" textRotation="90"/>
    </xf>
    <xf numFmtId="0" fontId="11" fillId="6" borderId="4" xfId="1" applyFont="1" applyFill="1" applyBorder="1" applyAlignment="1">
      <alignment horizontal="center" vertical="center" textRotation="90"/>
    </xf>
    <xf numFmtId="0" fontId="11" fillId="6" borderId="23" xfId="1" applyFont="1" applyFill="1" applyBorder="1" applyAlignment="1">
      <alignment horizontal="center" vertical="center" textRotation="90"/>
    </xf>
    <xf numFmtId="0" fontId="11" fillId="6" borderId="19" xfId="1" applyFont="1" applyFill="1" applyBorder="1" applyAlignment="1">
      <alignment horizontal="center" vertical="center" textRotation="90"/>
    </xf>
    <xf numFmtId="0" fontId="7" fillId="5" borderId="12" xfId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center" vertical="center"/>
    </xf>
    <xf numFmtId="14" fontId="5" fillId="0" borderId="0" xfId="1" applyNumberFormat="1" applyFont="1" applyBorder="1" applyAlignment="1">
      <alignment horizontal="center"/>
    </xf>
    <xf numFmtId="0" fontId="11" fillId="8" borderId="4" xfId="1" applyFont="1" applyFill="1" applyBorder="1" applyAlignment="1">
      <alignment horizontal="center" textRotation="90"/>
    </xf>
    <xf numFmtId="0" fontId="11" fillId="8" borderId="23" xfId="1" applyFont="1" applyFill="1" applyBorder="1" applyAlignment="1">
      <alignment horizontal="center" textRotation="90"/>
    </xf>
    <xf numFmtId="0" fontId="11" fillId="8" borderId="4" xfId="1" applyFont="1" applyFill="1" applyBorder="1" applyAlignment="1">
      <alignment horizontal="center" vertical="center" textRotation="90"/>
    </xf>
    <xf numFmtId="0" fontId="11" fillId="8" borderId="23" xfId="1" applyFont="1" applyFill="1" applyBorder="1" applyAlignment="1">
      <alignment horizontal="center" vertical="center" textRotation="90"/>
    </xf>
    <xf numFmtId="0" fontId="11" fillId="8" borderId="19" xfId="1" applyFont="1" applyFill="1" applyBorder="1" applyAlignment="1">
      <alignment horizontal="center" vertical="center" textRotation="90"/>
    </xf>
    <xf numFmtId="0" fontId="4" fillId="2" borderId="26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6" fillId="4" borderId="1" xfId="1" applyNumberFormat="1" applyFont="1" applyFill="1" applyBorder="1" applyAlignment="1">
      <alignment horizontal="center" vertical="center"/>
    </xf>
    <xf numFmtId="3" fontId="6" fillId="4" borderId="51" xfId="1" applyNumberFormat="1" applyFont="1" applyFill="1" applyBorder="1" applyAlignment="1">
      <alignment horizontal="right" vertical="center"/>
    </xf>
    <xf numFmtId="4" fontId="6" fillId="5" borderId="52" xfId="1" applyNumberFormat="1" applyFont="1" applyFill="1" applyBorder="1" applyAlignment="1">
      <alignment horizontal="right" vertical="center"/>
    </xf>
    <xf numFmtId="1" fontId="9" fillId="5" borderId="52" xfId="1" applyNumberFormat="1" applyFont="1" applyFill="1" applyBorder="1" applyAlignment="1">
      <alignment horizontal="center" vertical="center"/>
    </xf>
    <xf numFmtId="4" fontId="6" fillId="5" borderId="40" xfId="1" applyNumberFormat="1" applyFont="1" applyFill="1" applyBorder="1" applyAlignment="1">
      <alignment horizontal="right" vertical="center"/>
    </xf>
    <xf numFmtId="3" fontId="6" fillId="5" borderId="19" xfId="1" applyNumberFormat="1" applyFont="1" applyFill="1" applyBorder="1" applyAlignment="1">
      <alignment horizontal="right" vertical="center"/>
    </xf>
    <xf numFmtId="3" fontId="6" fillId="5" borderId="33" xfId="1" applyNumberFormat="1" applyFont="1" applyFill="1" applyBorder="1" applyAlignment="1">
      <alignment horizontal="center" vertical="center"/>
    </xf>
    <xf numFmtId="3" fontId="6" fillId="5" borderId="33" xfId="1" applyNumberFormat="1" applyFont="1" applyFill="1" applyBorder="1" applyAlignment="1">
      <alignment horizontal="right" vertical="center"/>
    </xf>
    <xf numFmtId="0" fontId="3" fillId="0" borderId="0" xfId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4" fontId="9" fillId="4" borderId="53" xfId="1" applyNumberFormat="1" applyFont="1" applyFill="1" applyBorder="1" applyAlignment="1">
      <alignment horizontal="right" vertical="center"/>
    </xf>
    <xf numFmtId="1" fontId="9" fillId="3" borderId="49" xfId="1" applyNumberFormat="1" applyFont="1" applyFill="1" applyBorder="1" applyAlignment="1">
      <alignment horizontal="center" vertical="center"/>
    </xf>
    <xf numFmtId="4" fontId="9" fillId="3" borderId="45" xfId="1" applyNumberFormat="1" applyFont="1" applyFill="1" applyBorder="1" applyAlignment="1">
      <alignment horizontal="right" vertical="center"/>
    </xf>
    <xf numFmtId="3" fontId="10" fillId="3" borderId="31" xfId="1" applyNumberFormat="1" applyFont="1" applyFill="1" applyBorder="1" applyAlignment="1">
      <alignment horizontal="right" vertical="center"/>
    </xf>
    <xf numFmtId="3" fontId="10" fillId="3" borderId="41" xfId="1" applyNumberFormat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left" vertical="center"/>
    </xf>
    <xf numFmtId="4" fontId="9" fillId="4" borderId="54" xfId="1" applyNumberFormat="1" applyFont="1" applyFill="1" applyBorder="1" applyAlignment="1">
      <alignment horizontal="right" vertical="center"/>
    </xf>
    <xf numFmtId="1" fontId="9" fillId="4" borderId="55" xfId="1" applyNumberFormat="1" applyFont="1" applyFill="1" applyBorder="1" applyAlignment="1">
      <alignment horizontal="center" vertical="center"/>
    </xf>
    <xf numFmtId="0" fontId="3" fillId="4" borderId="0" xfId="1" applyFill="1" applyAlignment="1">
      <alignment horizontal="center" vertical="center"/>
    </xf>
    <xf numFmtId="0" fontId="3" fillId="4" borderId="0" xfId="1" applyFill="1" applyBorder="1" applyAlignment="1">
      <alignment horizontal="left" vertical="center"/>
    </xf>
    <xf numFmtId="0" fontId="3" fillId="4" borderId="1" xfId="1" applyFill="1" applyBorder="1" applyAlignment="1">
      <alignment horizontal="left" vertical="center"/>
    </xf>
    <xf numFmtId="0" fontId="18" fillId="4" borderId="1" xfId="1" applyFont="1" applyFill="1" applyBorder="1" applyAlignment="1">
      <alignment horizontal="left" vertical="center"/>
    </xf>
    <xf numFmtId="0" fontId="3" fillId="4" borderId="3" xfId="1" applyFill="1" applyBorder="1" applyAlignment="1">
      <alignment horizontal="right" vertical="center"/>
    </xf>
    <xf numFmtId="1" fontId="9" fillId="3" borderId="55" xfId="1" applyNumberFormat="1" applyFont="1" applyFill="1" applyBorder="1" applyAlignment="1">
      <alignment horizontal="center" vertical="center"/>
    </xf>
    <xf numFmtId="4" fontId="9" fillId="3" borderId="21" xfId="1" applyNumberFormat="1" applyFont="1" applyFill="1" applyBorder="1" applyAlignment="1">
      <alignment horizontal="right" vertical="center"/>
    </xf>
    <xf numFmtId="4" fontId="19" fillId="4" borderId="54" xfId="1" applyNumberFormat="1" applyFont="1" applyFill="1" applyBorder="1" applyAlignment="1">
      <alignment horizontal="left" vertical="center"/>
    </xf>
    <xf numFmtId="0" fontId="3" fillId="0" borderId="1" xfId="1" applyBorder="1" applyAlignment="1">
      <alignment horizontal="left" vertical="center" wrapText="1"/>
    </xf>
    <xf numFmtId="0" fontId="16" fillId="0" borderId="0" xfId="1" applyFont="1" applyAlignment="1">
      <alignment horizontal="center" vertical="center"/>
    </xf>
    <xf numFmtId="0" fontId="3" fillId="3" borderId="3" xfId="1" applyFill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4" fontId="17" fillId="4" borderId="47" xfId="1" applyNumberFormat="1" applyFont="1" applyFill="1" applyBorder="1" applyAlignment="1">
      <alignment horizontal="left" vertical="center"/>
    </xf>
    <xf numFmtId="1" fontId="9" fillId="4" borderId="56" xfId="1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12" fillId="2" borderId="49" xfId="1" applyFont="1" applyFill="1" applyBorder="1" applyAlignment="1">
      <alignment horizontal="center" vertical="center" wrapText="1"/>
    </xf>
    <xf numFmtId="0" fontId="12" fillId="2" borderId="15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center" vertical="center" wrapText="1"/>
    </xf>
    <xf numFmtId="0" fontId="12" fillId="2" borderId="57" xfId="1" applyFont="1" applyFill="1" applyBorder="1" applyAlignment="1">
      <alignment horizontal="center" vertical="center" wrapText="1"/>
    </xf>
    <xf numFmtId="0" fontId="12" fillId="2" borderId="48" xfId="1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3" fontId="3" fillId="0" borderId="0" xfId="1" applyNumberFormat="1"/>
    <xf numFmtId="3" fontId="5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center"/>
    </xf>
    <xf numFmtId="0" fontId="20" fillId="0" borderId="0" xfId="1" applyFont="1" applyAlignment="1">
      <alignment horizontal="left"/>
    </xf>
    <xf numFmtId="0" fontId="20" fillId="0" borderId="0" xfId="1" applyFont="1"/>
    <xf numFmtId="0" fontId="20" fillId="0" borderId="0" xfId="1" applyFont="1" applyAlignment="1">
      <alignment horizontal="center"/>
    </xf>
    <xf numFmtId="0" fontId="3" fillId="4" borderId="58" xfId="1" applyFill="1" applyBorder="1" applyAlignment="1">
      <alignment horizontal="left"/>
    </xf>
    <xf numFmtId="0" fontId="3" fillId="4" borderId="12" xfId="1" applyFill="1" applyBorder="1" applyAlignment="1">
      <alignment horizontal="left"/>
    </xf>
    <xf numFmtId="3" fontId="10" fillId="5" borderId="9" xfId="1" applyNumberFormat="1" applyFont="1" applyFill="1" applyBorder="1" applyAlignment="1">
      <alignment horizontal="right" vertical="center"/>
    </xf>
    <xf numFmtId="4" fontId="10" fillId="5" borderId="46" xfId="1" applyNumberFormat="1" applyFont="1" applyFill="1" applyBorder="1" applyAlignment="1">
      <alignment horizontal="right" vertical="center"/>
    </xf>
    <xf numFmtId="4" fontId="10" fillId="5" borderId="10" xfId="1" applyNumberFormat="1" applyFont="1" applyFill="1" applyBorder="1" applyAlignment="1">
      <alignment horizontal="right" vertical="center"/>
    </xf>
    <xf numFmtId="3" fontId="10" fillId="5" borderId="9" xfId="1" applyNumberFormat="1" applyFont="1" applyFill="1" applyBorder="1" applyAlignment="1">
      <alignment horizontal="center" vertical="center"/>
    </xf>
    <xf numFmtId="3" fontId="10" fillId="5" borderId="11" xfId="1" applyNumberFormat="1" applyFont="1" applyFill="1" applyBorder="1" applyAlignment="1">
      <alignment horizontal="right" vertical="center"/>
    </xf>
    <xf numFmtId="3" fontId="10" fillId="5" borderId="11" xfId="1" applyNumberFormat="1" applyFont="1" applyFill="1" applyBorder="1" applyAlignment="1">
      <alignment horizontal="center" vertical="center"/>
    </xf>
    <xf numFmtId="0" fontId="4" fillId="5" borderId="13" xfId="1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horizontal="center" vertical="center"/>
    </xf>
    <xf numFmtId="0" fontId="4" fillId="5" borderId="12" xfId="1" applyFont="1" applyFill="1" applyBorder="1" applyAlignment="1">
      <alignment horizontal="center" vertical="center"/>
    </xf>
    <xf numFmtId="0" fontId="3" fillId="4" borderId="59" xfId="1" applyFill="1" applyBorder="1" applyAlignment="1">
      <alignment horizontal="left" vertical="center"/>
    </xf>
    <xf numFmtId="3" fontId="9" fillId="4" borderId="45" xfId="1" applyNumberFormat="1" applyFont="1" applyFill="1" applyBorder="1" applyAlignment="1">
      <alignment horizontal="right" vertical="center"/>
    </xf>
    <xf numFmtId="4" fontId="9" fillId="4" borderId="32" xfId="1" applyNumberFormat="1" applyFont="1" applyFill="1" applyBorder="1" applyAlignment="1">
      <alignment horizontal="right" vertical="center"/>
    </xf>
    <xf numFmtId="3" fontId="10" fillId="4" borderId="60" xfId="1" applyNumberFormat="1" applyFont="1" applyFill="1" applyBorder="1" applyAlignment="1">
      <alignment horizontal="right" vertical="center"/>
    </xf>
    <xf numFmtId="3" fontId="10" fillId="3" borderId="19" xfId="1" applyNumberFormat="1" applyFont="1" applyFill="1" applyBorder="1" applyAlignment="1">
      <alignment horizontal="center" vertical="center"/>
    </xf>
    <xf numFmtId="3" fontId="10" fillId="3" borderId="17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0" fontId="11" fillId="8" borderId="19" xfId="0" applyFont="1" applyFill="1" applyBorder="1" applyAlignment="1">
      <alignment horizontal="center" vertical="center" textRotation="90"/>
    </xf>
    <xf numFmtId="0" fontId="4" fillId="8" borderId="20" xfId="0" applyFont="1" applyFill="1" applyBorder="1" applyAlignment="1">
      <alignment horizontal="center" vertical="center"/>
    </xf>
    <xf numFmtId="0" fontId="3" fillId="4" borderId="61" xfId="1" applyFill="1" applyBorder="1" applyAlignment="1">
      <alignment horizontal="left" vertical="center"/>
    </xf>
    <xf numFmtId="3" fontId="9" fillId="4" borderId="21" xfId="1" applyNumberFormat="1" applyFont="1" applyFill="1" applyBorder="1" applyAlignment="1">
      <alignment horizontal="right" vertical="center"/>
    </xf>
    <xf numFmtId="4" fontId="9" fillId="4" borderId="6" xfId="1" applyNumberFormat="1" applyFont="1" applyFill="1" applyBorder="1" applyAlignment="1">
      <alignment horizontal="right" vertical="center"/>
    </xf>
    <xf numFmtId="3" fontId="10" fillId="4" borderId="62" xfId="1" applyNumberFormat="1" applyFont="1" applyFill="1" applyBorder="1" applyAlignment="1">
      <alignment horizontal="right" vertical="center"/>
    </xf>
    <xf numFmtId="3" fontId="10" fillId="4" borderId="22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left" vertical="center"/>
    </xf>
    <xf numFmtId="0" fontId="11" fillId="8" borderId="23" xfId="0" applyFont="1" applyFill="1" applyBorder="1" applyAlignment="1">
      <alignment horizontal="center" vertical="center" textRotation="90"/>
    </xf>
    <xf numFmtId="3" fontId="9" fillId="3" borderId="21" xfId="1" applyNumberFormat="1" applyFont="1" applyFill="1" applyBorder="1" applyAlignment="1">
      <alignment horizontal="right" vertical="center"/>
    </xf>
    <xf numFmtId="4" fontId="9" fillId="3" borderId="6" xfId="1" applyNumberFormat="1" applyFont="1" applyFill="1" applyBorder="1" applyAlignment="1">
      <alignment horizontal="right" vertical="center"/>
    </xf>
    <xf numFmtId="3" fontId="10" fillId="3" borderId="62" xfId="1" applyNumberFormat="1" applyFont="1" applyFill="1" applyBorder="1" applyAlignment="1">
      <alignment horizontal="right" vertical="center"/>
    </xf>
    <xf numFmtId="3" fontId="10" fillId="3" borderId="22" xfId="0" applyNumberFormat="1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3" fontId="10" fillId="4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11" fillId="8" borderId="4" xfId="0" applyFont="1" applyFill="1" applyBorder="1" applyAlignment="1">
      <alignment horizontal="center" vertical="center" textRotation="90"/>
    </xf>
    <xf numFmtId="0" fontId="11" fillId="7" borderId="5" xfId="0" applyFont="1" applyFill="1" applyBorder="1" applyAlignment="1">
      <alignment horizontal="center" vertical="center" textRotation="90"/>
    </xf>
    <xf numFmtId="0" fontId="4" fillId="7" borderId="20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 textRotation="90"/>
    </xf>
    <xf numFmtId="0" fontId="3" fillId="4" borderId="0" xfId="1" applyFill="1" applyBorder="1" applyAlignment="1">
      <alignment horizontal="left" vertical="center" wrapText="1"/>
    </xf>
    <xf numFmtId="0" fontId="3" fillId="4" borderId="61" xfId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center" vertical="center" textRotation="90"/>
    </xf>
    <xf numFmtId="0" fontId="11" fillId="8" borderId="23" xfId="0" applyFont="1" applyFill="1" applyBorder="1" applyAlignment="1">
      <alignment horizontal="center" textRotation="90"/>
    </xf>
    <xf numFmtId="0" fontId="21" fillId="0" borderId="0" xfId="1" applyFont="1" applyAlignment="1">
      <alignment horizontal="center" vertical="center"/>
    </xf>
    <xf numFmtId="0" fontId="11" fillId="8" borderId="4" xfId="0" applyFont="1" applyFill="1" applyBorder="1" applyAlignment="1">
      <alignment horizontal="center" textRotation="90"/>
    </xf>
    <xf numFmtId="3" fontId="10" fillId="3" borderId="63" xfId="1" applyNumberFormat="1" applyFont="1" applyFill="1" applyBorder="1" applyAlignment="1">
      <alignment horizontal="right" vertical="center"/>
    </xf>
    <xf numFmtId="0" fontId="3" fillId="4" borderId="56" xfId="1" applyFill="1" applyBorder="1" applyAlignment="1">
      <alignment horizontal="left" vertical="center"/>
    </xf>
    <xf numFmtId="3" fontId="9" fillId="3" borderId="24" xfId="1" applyNumberFormat="1" applyFont="1" applyFill="1" applyBorder="1" applyAlignment="1">
      <alignment horizontal="right" vertical="center"/>
    </xf>
    <xf numFmtId="3" fontId="9" fillId="3" borderId="25" xfId="1" applyNumberFormat="1" applyFont="1" applyFill="1" applyBorder="1" applyAlignment="1">
      <alignment horizontal="right" vertical="center"/>
    </xf>
    <xf numFmtId="4" fontId="9" fillId="3" borderId="44" xfId="1" applyNumberFormat="1" applyFont="1" applyFill="1" applyBorder="1" applyAlignment="1">
      <alignment horizontal="right" vertical="center"/>
    </xf>
    <xf numFmtId="3" fontId="10" fillId="3" borderId="64" xfId="1" applyNumberFormat="1" applyFont="1" applyFill="1" applyBorder="1" applyAlignment="1">
      <alignment horizontal="right" vertical="center"/>
    </xf>
    <xf numFmtId="4" fontId="9" fillId="3" borderId="24" xfId="1" applyNumberFormat="1" applyFont="1" applyFill="1" applyBorder="1" applyAlignment="1">
      <alignment horizontal="right" vertical="center"/>
    </xf>
    <xf numFmtId="3" fontId="10" fillId="3" borderId="25" xfId="1" applyNumberFormat="1" applyFont="1" applyFill="1" applyBorder="1" applyAlignment="1">
      <alignment horizontal="right" vertical="center"/>
    </xf>
    <xf numFmtId="3" fontId="10" fillId="3" borderId="25" xfId="1" applyNumberFormat="1" applyFont="1" applyFill="1" applyBorder="1" applyAlignment="1">
      <alignment horizontal="center" vertical="center"/>
    </xf>
    <xf numFmtId="3" fontId="10" fillId="3" borderId="35" xfId="0" applyNumberFormat="1" applyFont="1" applyFill="1" applyBorder="1" applyAlignment="1">
      <alignment horizontal="center" vertical="center"/>
    </xf>
    <xf numFmtId="3" fontId="10" fillId="3" borderId="26" xfId="1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0" fontId="11" fillId="7" borderId="28" xfId="0" applyFont="1" applyFill="1" applyBorder="1" applyAlignment="1">
      <alignment horizontal="center" vertical="center" textRotation="90"/>
    </xf>
    <xf numFmtId="0" fontId="4" fillId="7" borderId="29" xfId="0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 wrapText="1"/>
    </xf>
    <xf numFmtId="3" fontId="5" fillId="8" borderId="23" xfId="1" applyNumberFormat="1" applyFont="1" applyFill="1" applyBorder="1" applyAlignment="1">
      <alignment horizontal="center" vertical="center" wrapText="1"/>
    </xf>
    <xf numFmtId="3" fontId="12" fillId="8" borderId="23" xfId="1" applyNumberFormat="1" applyFont="1" applyFill="1" applyBorder="1" applyAlignment="1">
      <alignment horizontal="center" vertical="center" wrapText="1"/>
    </xf>
    <xf numFmtId="0" fontId="5" fillId="2" borderId="65" xfId="1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 wrapText="1"/>
    </xf>
    <xf numFmtId="0" fontId="5" fillId="2" borderId="45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23" fillId="4" borderId="31" xfId="1" applyFont="1" applyFill="1" applyBorder="1" applyAlignment="1">
      <alignment horizontal="center" vertical="center" wrapText="1"/>
    </xf>
    <xf numFmtId="0" fontId="5" fillId="2" borderId="41" xfId="1" applyFont="1" applyFill="1" applyBorder="1" applyAlignment="1">
      <alignment horizontal="center" vertical="center" wrapText="1"/>
    </xf>
    <xf numFmtId="0" fontId="12" fillId="4" borderId="40" xfId="1" applyFont="1" applyFill="1" applyBorder="1" applyAlignment="1">
      <alignment horizontal="center" vertical="center"/>
    </xf>
    <xf numFmtId="0" fontId="4" fillId="8" borderId="47" xfId="1" applyFont="1" applyFill="1" applyBorder="1" applyAlignment="1">
      <alignment horizontal="center" vertical="center"/>
    </xf>
    <xf numFmtId="0" fontId="4" fillId="8" borderId="34" xfId="1" applyFont="1" applyFill="1" applyBorder="1" applyAlignment="1">
      <alignment horizontal="center" vertical="center"/>
    </xf>
    <xf numFmtId="0" fontId="4" fillId="8" borderId="64" xfId="1" applyFont="1" applyFill="1" applyBorder="1" applyAlignment="1">
      <alignment horizontal="center" vertical="center"/>
    </xf>
    <xf numFmtId="0" fontId="12" fillId="4" borderId="66" xfId="1" applyFont="1" applyFill="1" applyBorder="1" applyAlignment="1">
      <alignment horizontal="center" vertical="center"/>
    </xf>
    <xf numFmtId="0" fontId="12" fillId="4" borderId="28" xfId="1" applyFont="1" applyFill="1" applyBorder="1" applyAlignment="1">
      <alignment horizontal="center" vertical="center"/>
    </xf>
    <xf numFmtId="0" fontId="12" fillId="4" borderId="67" xfId="1" applyFont="1" applyFill="1" applyBorder="1" applyAlignment="1">
      <alignment horizontal="center" vertical="center" textRotation="90"/>
    </xf>
    <xf numFmtId="0" fontId="26" fillId="4" borderId="0" xfId="1" applyFont="1" applyFill="1" applyBorder="1" applyAlignment="1">
      <alignment horizontal="center" vertical="center" wrapText="1"/>
    </xf>
    <xf numFmtId="0" fontId="26" fillId="4" borderId="38" xfId="1" applyFont="1" applyFill="1" applyBorder="1" applyAlignment="1">
      <alignment horizontal="center" vertical="center" wrapText="1"/>
    </xf>
    <xf numFmtId="0" fontId="2" fillId="0" borderId="0" xfId="0" applyFont="1"/>
    <xf numFmtId="3" fontId="27" fillId="11" borderId="52" xfId="0" applyNumberFormat="1" applyFont="1" applyFill="1" applyBorder="1" applyAlignment="1">
      <alignment horizontal="center" vertical="center"/>
    </xf>
    <xf numFmtId="4" fontId="27" fillId="11" borderId="52" xfId="0" applyNumberFormat="1" applyFont="1" applyFill="1" applyBorder="1" applyAlignment="1">
      <alignment horizontal="right" vertical="center"/>
    </xf>
    <xf numFmtId="3" fontId="27" fillId="11" borderId="11" xfId="0" applyNumberFormat="1" applyFont="1" applyFill="1" applyBorder="1" applyAlignment="1">
      <alignment horizontal="right" vertical="center"/>
    </xf>
    <xf numFmtId="0" fontId="27" fillId="11" borderId="46" xfId="0" applyFont="1" applyFill="1" applyBorder="1" applyAlignment="1">
      <alignment horizontal="center" vertical="center"/>
    </xf>
    <xf numFmtId="0" fontId="27" fillId="11" borderId="9" xfId="0" applyFont="1" applyFill="1" applyBorder="1" applyAlignment="1">
      <alignment horizontal="center" vertical="center"/>
    </xf>
    <xf numFmtId="0" fontId="27" fillId="11" borderId="11" xfId="0" applyFont="1" applyFill="1" applyBorder="1" applyAlignment="1">
      <alignment horizontal="center" vertical="center"/>
    </xf>
    <xf numFmtId="3" fontId="28" fillId="4" borderId="68" xfId="0" applyNumberFormat="1" applyFont="1" applyFill="1" applyBorder="1" applyAlignment="1">
      <alignment horizontal="left" vertical="center"/>
    </xf>
    <xf numFmtId="4" fontId="27" fillId="3" borderId="57" xfId="0" applyNumberFormat="1" applyFont="1" applyFill="1" applyBorder="1" applyAlignment="1">
      <alignment horizontal="right" vertical="center"/>
    </xf>
    <xf numFmtId="3" fontId="27" fillId="3" borderId="57" xfId="0" applyNumberFormat="1" applyFont="1" applyFill="1" applyBorder="1" applyAlignment="1">
      <alignment horizontal="right" vertical="center"/>
    </xf>
    <xf numFmtId="4" fontId="27" fillId="3" borderId="62" xfId="0" applyNumberFormat="1" applyFont="1" applyFill="1" applyBorder="1" applyAlignment="1">
      <alignment horizontal="right" vertical="center"/>
    </xf>
    <xf numFmtId="3" fontId="27" fillId="3" borderId="55" xfId="0" applyNumberFormat="1" applyFont="1" applyFill="1" applyBorder="1" applyAlignment="1">
      <alignment horizontal="right" vertical="center"/>
    </xf>
    <xf numFmtId="4" fontId="27" fillId="3" borderId="58" xfId="0" applyNumberFormat="1" applyFont="1" applyFill="1" applyBorder="1" applyAlignment="1">
      <alignment horizontal="right" vertical="center"/>
    </xf>
    <xf numFmtId="3" fontId="27" fillId="3" borderId="20" xfId="0" applyNumberFormat="1" applyFont="1" applyFill="1" applyBorder="1" applyAlignment="1">
      <alignment horizontal="right" vertical="center"/>
    </xf>
    <xf numFmtId="3" fontId="27" fillId="3" borderId="16" xfId="0" applyNumberFormat="1" applyFont="1" applyFill="1" applyBorder="1" applyAlignment="1">
      <alignment horizontal="right" vertical="center"/>
    </xf>
    <xf numFmtId="0" fontId="4" fillId="8" borderId="16" xfId="0" applyFont="1" applyFill="1" applyBorder="1" applyAlignment="1">
      <alignment horizontal="center" vertical="center"/>
    </xf>
    <xf numFmtId="3" fontId="28" fillId="4" borderId="61" xfId="0" applyNumberFormat="1" applyFont="1" applyFill="1" applyBorder="1" applyAlignment="1">
      <alignment horizontal="left" vertical="center"/>
    </xf>
    <xf numFmtId="4" fontId="27" fillId="3" borderId="55" xfId="0" applyNumberFormat="1" applyFont="1" applyFill="1" applyBorder="1" applyAlignment="1">
      <alignment horizontal="right" vertical="center"/>
    </xf>
    <xf numFmtId="3" fontId="27" fillId="3" borderId="29" xfId="0" applyNumberFormat="1" applyFont="1" applyFill="1" applyBorder="1" applyAlignment="1">
      <alignment horizontal="right" vertical="center"/>
    </xf>
    <xf numFmtId="3" fontId="27" fillId="4" borderId="55" xfId="0" applyNumberFormat="1" applyFont="1" applyFill="1" applyBorder="1" applyAlignment="1">
      <alignment horizontal="right" vertical="center"/>
    </xf>
    <xf numFmtId="3" fontId="27" fillId="3" borderId="61" xfId="0" applyNumberFormat="1" applyFont="1" applyFill="1" applyBorder="1" applyAlignment="1">
      <alignment horizontal="right" vertical="center"/>
    </xf>
    <xf numFmtId="3" fontId="28" fillId="4" borderId="55" xfId="0" applyNumberFormat="1" applyFont="1" applyFill="1" applyBorder="1" applyAlignment="1">
      <alignment horizontal="left" vertical="center"/>
    </xf>
    <xf numFmtId="4" fontId="27" fillId="4" borderId="55" xfId="0" applyNumberFormat="1" applyFont="1" applyFill="1" applyBorder="1" applyAlignment="1">
      <alignment horizontal="right" vertical="center"/>
    </xf>
    <xf numFmtId="4" fontId="27" fillId="4" borderId="62" xfId="0" applyNumberFormat="1" applyFont="1" applyFill="1" applyBorder="1" applyAlignment="1">
      <alignment horizontal="right" vertical="center"/>
    </xf>
    <xf numFmtId="3" fontId="15" fillId="4" borderId="61" xfId="0" applyNumberFormat="1" applyFont="1" applyFill="1" applyBorder="1" applyAlignment="1">
      <alignment horizontal="left" vertical="center" wrapText="1"/>
    </xf>
    <xf numFmtId="0" fontId="4" fillId="8" borderId="29" xfId="0" applyFont="1" applyFill="1" applyBorder="1" applyAlignment="1">
      <alignment horizontal="center" vertical="center"/>
    </xf>
    <xf numFmtId="4" fontId="27" fillId="3" borderId="49" xfId="0" applyNumberFormat="1" applyFont="1" applyFill="1" applyBorder="1" applyAlignment="1">
      <alignment horizontal="right" vertical="center"/>
    </xf>
    <xf numFmtId="3" fontId="27" fillId="3" borderId="49" xfId="0" applyNumberFormat="1" applyFont="1" applyFill="1" applyBorder="1" applyAlignment="1">
      <alignment horizontal="right" vertical="center"/>
    </xf>
    <xf numFmtId="4" fontId="27" fillId="3" borderId="59" xfId="0" applyNumberFormat="1" applyFont="1" applyFill="1" applyBorder="1" applyAlignment="1">
      <alignment horizontal="right" vertical="center"/>
    </xf>
    <xf numFmtId="4" fontId="27" fillId="3" borderId="69" xfId="0" applyNumberFormat="1" applyFont="1" applyFill="1" applyBorder="1" applyAlignment="1">
      <alignment horizontal="right" vertical="center"/>
    </xf>
    <xf numFmtId="3" fontId="27" fillId="3" borderId="41" xfId="0" applyNumberFormat="1" applyFont="1" applyFill="1" applyBorder="1" applyAlignment="1">
      <alignment horizontal="right" vertical="center"/>
    </xf>
    <xf numFmtId="0" fontId="4" fillId="3" borderId="30" xfId="0" applyFont="1" applyFill="1" applyBorder="1" applyAlignment="1">
      <alignment horizontal="left" vertical="center"/>
    </xf>
    <xf numFmtId="0" fontId="11" fillId="7" borderId="19" xfId="0" applyFont="1" applyFill="1" applyBorder="1" applyAlignment="1">
      <alignment horizontal="center" vertical="center" textRotation="90"/>
    </xf>
    <xf numFmtId="0" fontId="4" fillId="7" borderId="41" xfId="0" applyFont="1" applyFill="1" applyBorder="1" applyAlignment="1">
      <alignment horizontal="center" vertical="center"/>
    </xf>
    <xf numFmtId="3" fontId="28" fillId="4" borderId="61" xfId="0" applyNumberFormat="1" applyFont="1" applyFill="1" applyBorder="1" applyAlignment="1">
      <alignment horizontal="left" vertical="center" wrapText="1"/>
    </xf>
    <xf numFmtId="3" fontId="27" fillId="4" borderId="20" xfId="0" applyNumberFormat="1" applyFont="1" applyFill="1" applyBorder="1" applyAlignment="1">
      <alignment horizontal="right" vertical="center"/>
    </xf>
    <xf numFmtId="3" fontId="28" fillId="4" borderId="48" xfId="0" applyNumberFormat="1" applyFont="1" applyFill="1" applyBorder="1" applyAlignment="1">
      <alignment horizontal="left" vertical="center" wrapText="1"/>
    </xf>
    <xf numFmtId="4" fontId="27" fillId="3" borderId="56" xfId="0" applyNumberFormat="1" applyFont="1" applyFill="1" applyBorder="1" applyAlignment="1">
      <alignment horizontal="right" vertical="center"/>
    </xf>
    <xf numFmtId="3" fontId="27" fillId="3" borderId="56" xfId="0" applyNumberFormat="1" applyFont="1" applyFill="1" applyBorder="1" applyAlignment="1">
      <alignment horizontal="right" vertical="center"/>
    </xf>
    <xf numFmtId="4" fontId="27" fillId="3" borderId="64" xfId="0" applyNumberFormat="1" applyFont="1" applyFill="1" applyBorder="1" applyAlignment="1">
      <alignment horizontal="right" vertical="center"/>
    </xf>
    <xf numFmtId="3" fontId="27" fillId="3" borderId="67" xfId="0" applyNumberFormat="1" applyFont="1" applyFill="1" applyBorder="1" applyAlignment="1">
      <alignment horizontal="right" vertical="center"/>
    </xf>
    <xf numFmtId="0" fontId="4" fillId="3" borderId="44" xfId="0" applyFont="1" applyFill="1" applyBorder="1" applyAlignment="1">
      <alignment horizontal="left" vertical="center"/>
    </xf>
    <xf numFmtId="0" fontId="4" fillId="7" borderId="26" xfId="0" applyFont="1" applyFill="1" applyBorder="1" applyAlignment="1">
      <alignment horizontal="center" vertical="center"/>
    </xf>
    <xf numFmtId="3" fontId="28" fillId="4" borderId="59" xfId="0" applyNumberFormat="1" applyFont="1" applyFill="1" applyBorder="1" applyAlignment="1">
      <alignment horizontal="left" vertical="center"/>
    </xf>
    <xf numFmtId="4" fontId="27" fillId="3" borderId="60" xfId="0" applyNumberFormat="1" applyFont="1" applyFill="1" applyBorder="1" applyAlignment="1">
      <alignment horizontal="right" vertical="center"/>
    </xf>
    <xf numFmtId="3" fontId="27" fillId="3" borderId="59" xfId="0" applyNumberFormat="1" applyFont="1" applyFill="1" applyBorder="1" applyAlignment="1">
      <alignment horizontal="right" vertical="center"/>
    </xf>
    <xf numFmtId="0" fontId="11" fillId="8" borderId="19" xfId="0" applyFont="1" applyFill="1" applyBorder="1" applyAlignment="1">
      <alignment horizontal="center" textRotation="90"/>
    </xf>
    <xf numFmtId="3" fontId="28" fillId="4" borderId="56" xfId="0" applyNumberFormat="1" applyFont="1" applyFill="1" applyBorder="1" applyAlignment="1">
      <alignment horizontal="left" vertical="center"/>
    </xf>
    <xf numFmtId="3" fontId="27" fillId="3" borderId="26" xfId="0" applyNumberFormat="1" applyFont="1" applyFill="1" applyBorder="1" applyAlignment="1">
      <alignment horizontal="right" vertical="center"/>
    </xf>
    <xf numFmtId="0" fontId="11" fillId="8" borderId="28" xfId="0" applyFont="1" applyFill="1" applyBorder="1" applyAlignment="1">
      <alignment horizontal="center" textRotation="90"/>
    </xf>
    <xf numFmtId="0" fontId="4" fillId="8" borderId="26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3" fontId="29" fillId="4" borderId="61" xfId="0" applyNumberFormat="1" applyFont="1" applyFill="1" applyBorder="1" applyAlignment="1">
      <alignment horizontal="left" vertical="center"/>
    </xf>
    <xf numFmtId="3" fontId="27" fillId="4" borderId="61" xfId="0" applyNumberFormat="1" applyFont="1" applyFill="1" applyBorder="1" applyAlignment="1">
      <alignment horizontal="center" vertical="center"/>
    </xf>
    <xf numFmtId="3" fontId="27" fillId="4" borderId="61" xfId="0" applyNumberFormat="1" applyFont="1" applyFill="1" applyBorder="1" applyAlignment="1">
      <alignment horizontal="right" vertical="center"/>
    </xf>
    <xf numFmtId="3" fontId="27" fillId="4" borderId="61" xfId="0" applyNumberFormat="1" applyFont="1" applyFill="1" applyBorder="1" applyAlignment="1">
      <alignment horizontal="left" vertical="center"/>
    </xf>
    <xf numFmtId="17" fontId="30" fillId="12" borderId="49" xfId="0" applyNumberFormat="1" applyFont="1" applyFill="1" applyBorder="1" applyAlignment="1">
      <alignment horizontal="center" vertical="center" wrapText="1"/>
    </xf>
    <xf numFmtId="17" fontId="31" fillId="13" borderId="52" xfId="0" applyNumberFormat="1" applyFont="1" applyFill="1" applyBorder="1" applyAlignment="1">
      <alignment horizontal="center" vertical="center" wrapText="1"/>
    </xf>
    <xf numFmtId="17" fontId="33" fillId="13" borderId="52" xfId="0" applyNumberFormat="1" applyFont="1" applyFill="1" applyBorder="1" applyAlignment="1">
      <alignment horizontal="center" vertical="center" wrapText="1"/>
    </xf>
    <xf numFmtId="17" fontId="30" fillId="7" borderId="52" xfId="0" applyNumberFormat="1" applyFont="1" applyFill="1" applyBorder="1" applyAlignment="1">
      <alignment horizontal="center" vertical="center" wrapText="1"/>
    </xf>
    <xf numFmtId="17" fontId="30" fillId="12" borderId="52" xfId="0" applyNumberFormat="1" applyFont="1" applyFill="1" applyBorder="1" applyAlignment="1">
      <alignment horizontal="center" vertical="center" wrapText="1"/>
    </xf>
    <xf numFmtId="17" fontId="30" fillId="12" borderId="12" xfId="0" applyNumberFormat="1" applyFont="1" applyFill="1" applyBorder="1" applyAlignment="1">
      <alignment horizontal="center" vertical="center" wrapText="1"/>
    </xf>
    <xf numFmtId="0" fontId="30" fillId="12" borderId="12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0" fontId="30" fillId="12" borderId="14" xfId="0" applyFont="1" applyFill="1" applyBorder="1" applyAlignment="1">
      <alignment horizontal="center" vertical="center" wrapText="1"/>
    </xf>
    <xf numFmtId="0" fontId="30" fillId="12" borderId="49" xfId="0" applyFont="1" applyFill="1" applyBorder="1" applyAlignment="1">
      <alignment horizontal="center" vertical="center" wrapText="1"/>
    </xf>
    <xf numFmtId="0" fontId="30" fillId="12" borderId="49" xfId="0" applyFont="1" applyFill="1" applyBorder="1" applyAlignment="1">
      <alignment horizontal="center" vertical="center"/>
    </xf>
    <xf numFmtId="17" fontId="30" fillId="12" borderId="48" xfId="0" applyNumberFormat="1" applyFont="1" applyFill="1" applyBorder="1" applyAlignment="1">
      <alignment horizontal="center" vertical="center" wrapText="1"/>
    </xf>
    <xf numFmtId="0" fontId="35" fillId="13" borderId="13" xfId="0" applyFont="1" applyFill="1" applyBorder="1" applyAlignment="1">
      <alignment horizontal="center" vertical="center"/>
    </xf>
    <xf numFmtId="0" fontId="35" fillId="13" borderId="14" xfId="0" applyFont="1" applyFill="1" applyBorder="1" applyAlignment="1">
      <alignment horizontal="center" vertical="center"/>
    </xf>
    <xf numFmtId="0" fontId="35" fillId="13" borderId="12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0" fontId="36" fillId="7" borderId="14" xfId="0" applyFont="1" applyFill="1" applyBorder="1" applyAlignment="1">
      <alignment horizontal="center" vertical="center"/>
    </xf>
    <xf numFmtId="0" fontId="35" fillId="12" borderId="13" xfId="0" applyFont="1" applyFill="1" applyBorder="1" applyAlignment="1">
      <alignment horizontal="center" vertical="center"/>
    </xf>
    <xf numFmtId="0" fontId="35" fillId="12" borderId="14" xfId="0" applyFont="1" applyFill="1" applyBorder="1" applyAlignment="1">
      <alignment horizontal="center" vertical="center"/>
    </xf>
    <xf numFmtId="0" fontId="35" fillId="12" borderId="12" xfId="0" applyFont="1" applyFill="1" applyBorder="1" applyAlignment="1">
      <alignment horizontal="center" vertical="center"/>
    </xf>
    <xf numFmtId="0" fontId="30" fillId="12" borderId="48" xfId="0" applyFont="1" applyFill="1" applyBorder="1" applyAlignment="1">
      <alignment horizontal="center" vertical="center" wrapText="1"/>
    </xf>
    <xf numFmtId="0" fontId="30" fillId="12" borderId="48" xfId="0" applyFont="1" applyFill="1" applyBorder="1" applyAlignment="1">
      <alignment horizontal="center" vertical="center"/>
    </xf>
    <xf numFmtId="0" fontId="37" fillId="0" borderId="0" xfId="0" applyFont="1" applyAlignment="1"/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" fillId="0" borderId="0" xfId="4"/>
    <xf numFmtId="0" fontId="3" fillId="0" borderId="0" xfId="4" applyAlignment="1">
      <alignment horizontal="left"/>
    </xf>
    <xf numFmtId="0" fontId="4" fillId="0" borderId="0" xfId="4" applyFont="1" applyAlignment="1">
      <alignment horizontal="center"/>
    </xf>
    <xf numFmtId="0" fontId="4" fillId="0" borderId="0" xfId="4" applyFont="1" applyAlignment="1"/>
    <xf numFmtId="0" fontId="20" fillId="0" borderId="0" xfId="4" applyFont="1" applyAlignment="1">
      <alignment horizontal="left"/>
    </xf>
    <xf numFmtId="0" fontId="20" fillId="0" borderId="0" xfId="4" applyFont="1"/>
    <xf numFmtId="14" fontId="4" fillId="0" borderId="39" xfId="4" applyNumberFormat="1" applyFont="1" applyBorder="1" applyAlignment="1">
      <alignment horizontal="center"/>
    </xf>
    <xf numFmtId="14" fontId="20" fillId="0" borderId="0" xfId="4" applyNumberFormat="1" applyFont="1"/>
    <xf numFmtId="3" fontId="10" fillId="5" borderId="40" xfId="4" applyNumberFormat="1" applyFont="1" applyFill="1" applyBorder="1" applyAlignment="1">
      <alignment horizontal="right" vertical="center"/>
    </xf>
    <xf numFmtId="3" fontId="10" fillId="5" borderId="19" xfId="4" applyNumberFormat="1" applyFont="1" applyFill="1" applyBorder="1" applyAlignment="1">
      <alignment horizontal="right" vertical="center"/>
    </xf>
    <xf numFmtId="3" fontId="10" fillId="5" borderId="33" xfId="4" applyNumberFormat="1" applyFont="1" applyFill="1" applyBorder="1" applyAlignment="1">
      <alignment horizontal="right" vertical="center"/>
    </xf>
    <xf numFmtId="4" fontId="9" fillId="5" borderId="14" xfId="4" applyNumberFormat="1" applyFont="1" applyFill="1" applyBorder="1" applyAlignment="1">
      <alignment horizontal="right" vertical="center"/>
    </xf>
    <xf numFmtId="3" fontId="10" fillId="5" borderId="9" xfId="4" applyNumberFormat="1" applyFont="1" applyFill="1" applyBorder="1" applyAlignment="1">
      <alignment horizontal="right" vertical="center"/>
    </xf>
    <xf numFmtId="3" fontId="10" fillId="5" borderId="9" xfId="4" applyNumberFormat="1" applyFont="1" applyFill="1" applyBorder="1" applyAlignment="1">
      <alignment horizontal="center" vertical="center"/>
    </xf>
    <xf numFmtId="3" fontId="10" fillId="5" borderId="12" xfId="4" applyNumberFormat="1" applyFont="1" applyFill="1" applyBorder="1" applyAlignment="1">
      <alignment horizontal="right" vertical="center"/>
    </xf>
    <xf numFmtId="0" fontId="4" fillId="5" borderId="13" xfId="4" applyFont="1" applyFill="1" applyBorder="1" applyAlignment="1">
      <alignment horizontal="center" vertical="center"/>
    </xf>
    <xf numFmtId="0" fontId="4" fillId="5" borderId="14" xfId="4" applyFont="1" applyFill="1" applyBorder="1" applyAlignment="1">
      <alignment horizontal="center" vertical="center"/>
    </xf>
    <xf numFmtId="0" fontId="4" fillId="5" borderId="12" xfId="4" applyFont="1" applyFill="1" applyBorder="1" applyAlignment="1">
      <alignment horizontal="center" vertical="center"/>
    </xf>
    <xf numFmtId="0" fontId="3" fillId="0" borderId="0" xfId="4" applyAlignment="1">
      <alignment horizontal="center" vertical="center"/>
    </xf>
    <xf numFmtId="0" fontId="3" fillId="0" borderId="59" xfId="4" applyBorder="1" applyAlignment="1">
      <alignment horizontal="center" vertical="center"/>
    </xf>
    <xf numFmtId="3" fontId="9" fillId="7" borderId="30" xfId="4" applyNumberFormat="1" applyFont="1" applyFill="1" applyBorder="1" applyAlignment="1">
      <alignment horizontal="right" vertical="center"/>
    </xf>
    <xf numFmtId="3" fontId="9" fillId="7" borderId="31" xfId="4" applyNumberFormat="1" applyFont="1" applyFill="1" applyBorder="1" applyAlignment="1">
      <alignment horizontal="right" vertical="center"/>
    </xf>
    <xf numFmtId="3" fontId="9" fillId="7" borderId="41" xfId="4" applyNumberFormat="1" applyFont="1" applyFill="1" applyBorder="1" applyAlignment="1">
      <alignment horizontal="right" vertical="center"/>
    </xf>
    <xf numFmtId="3" fontId="9" fillId="7" borderId="45" xfId="4" applyNumberFormat="1" applyFont="1" applyFill="1" applyBorder="1" applyAlignment="1">
      <alignment horizontal="right" vertical="center"/>
    </xf>
    <xf numFmtId="4" fontId="9" fillId="7" borderId="2" xfId="4" applyNumberFormat="1" applyFont="1" applyFill="1" applyBorder="1" applyAlignment="1">
      <alignment horizontal="right" vertical="center"/>
    </xf>
    <xf numFmtId="3" fontId="10" fillId="7" borderId="17" xfId="0" applyNumberFormat="1" applyFont="1" applyFill="1" applyBorder="1" applyAlignment="1">
      <alignment horizontal="center" vertical="center"/>
    </xf>
    <xf numFmtId="3" fontId="10" fillId="7" borderId="41" xfId="0" applyNumberFormat="1" applyFont="1" applyFill="1" applyBorder="1" applyAlignment="1">
      <alignment horizontal="right" vertical="center"/>
    </xf>
    <xf numFmtId="0" fontId="4" fillId="7" borderId="18" xfId="0" applyFont="1" applyFill="1" applyBorder="1" applyAlignment="1">
      <alignment horizontal="left" vertical="center"/>
    </xf>
    <xf numFmtId="0" fontId="3" fillId="0" borderId="61" xfId="4" applyBorder="1" applyAlignment="1">
      <alignment horizontal="center" vertical="center"/>
    </xf>
    <xf numFmtId="3" fontId="9" fillId="8" borderId="2" xfId="4" applyNumberFormat="1" applyFont="1" applyFill="1" applyBorder="1" applyAlignment="1">
      <alignment horizontal="right" vertical="center"/>
    </xf>
    <xf numFmtId="3" fontId="9" fillId="8" borderId="1" xfId="4" applyNumberFormat="1" applyFont="1" applyFill="1" applyBorder="1" applyAlignment="1">
      <alignment horizontal="right" vertical="center"/>
    </xf>
    <xf numFmtId="3" fontId="9" fillId="8" borderId="20" xfId="4" applyNumberFormat="1" applyFont="1" applyFill="1" applyBorder="1" applyAlignment="1">
      <alignment horizontal="right" vertical="center"/>
    </xf>
    <xf numFmtId="3" fontId="9" fillId="8" borderId="21" xfId="4" applyNumberFormat="1" applyFont="1" applyFill="1" applyBorder="1" applyAlignment="1">
      <alignment horizontal="right" vertical="center"/>
    </xf>
    <xf numFmtId="4" fontId="9" fillId="8" borderId="2" xfId="4" applyNumberFormat="1" applyFont="1" applyFill="1" applyBorder="1" applyAlignment="1">
      <alignment horizontal="right" vertical="center"/>
    </xf>
    <xf numFmtId="3" fontId="10" fillId="8" borderId="22" xfId="0" applyNumberFormat="1" applyFont="1" applyFill="1" applyBorder="1" applyAlignment="1">
      <alignment horizontal="center" vertical="center"/>
    </xf>
    <xf numFmtId="3" fontId="10" fillId="8" borderId="16" xfId="0" applyNumberFormat="1" applyFont="1" applyFill="1" applyBorder="1" applyAlignment="1">
      <alignment horizontal="right" vertical="center"/>
    </xf>
    <xf numFmtId="0" fontId="4" fillId="8" borderId="18" xfId="0" applyFont="1" applyFill="1" applyBorder="1" applyAlignment="1">
      <alignment horizontal="left" vertical="center"/>
    </xf>
    <xf numFmtId="3" fontId="9" fillId="7" borderId="2" xfId="4" applyNumberFormat="1" applyFont="1" applyFill="1" applyBorder="1" applyAlignment="1">
      <alignment horizontal="right" vertical="center"/>
    </xf>
    <xf numFmtId="3" fontId="9" fillId="7" borderId="1" xfId="4" applyNumberFormat="1" applyFont="1" applyFill="1" applyBorder="1" applyAlignment="1">
      <alignment horizontal="right" vertical="center"/>
    </xf>
    <xf numFmtId="3" fontId="9" fillId="7" borderId="20" xfId="4" applyNumberFormat="1" applyFont="1" applyFill="1" applyBorder="1" applyAlignment="1">
      <alignment horizontal="right" vertical="center"/>
    </xf>
    <xf numFmtId="3" fontId="9" fillId="7" borderId="21" xfId="4" applyNumberFormat="1" applyFont="1" applyFill="1" applyBorder="1" applyAlignment="1">
      <alignment horizontal="right" vertical="center"/>
    </xf>
    <xf numFmtId="3" fontId="10" fillId="7" borderId="22" xfId="0" applyNumberFormat="1" applyFont="1" applyFill="1" applyBorder="1" applyAlignment="1">
      <alignment horizontal="center" vertical="center"/>
    </xf>
    <xf numFmtId="3" fontId="10" fillId="7" borderId="16" xfId="0" applyNumberFormat="1" applyFont="1" applyFill="1" applyBorder="1" applyAlignment="1">
      <alignment horizontal="right" vertical="center"/>
    </xf>
    <xf numFmtId="3" fontId="10" fillId="8" borderId="3" xfId="0" applyNumberFormat="1" applyFont="1" applyFill="1" applyBorder="1" applyAlignment="1">
      <alignment horizontal="center" vertical="center"/>
    </xf>
    <xf numFmtId="3" fontId="10" fillId="8" borderId="20" xfId="0" applyNumberFormat="1" applyFont="1" applyFill="1" applyBorder="1" applyAlignment="1">
      <alignment horizontal="right" vertical="center"/>
    </xf>
    <xf numFmtId="0" fontId="4" fillId="8" borderId="2" xfId="0" applyFont="1" applyFill="1" applyBorder="1" applyAlignment="1">
      <alignment horizontal="left" vertical="center"/>
    </xf>
    <xf numFmtId="3" fontId="10" fillId="7" borderId="3" xfId="0" applyNumberFormat="1" applyFont="1" applyFill="1" applyBorder="1" applyAlignment="1">
      <alignment horizontal="center" vertical="center"/>
    </xf>
    <xf numFmtId="3" fontId="10" fillId="7" borderId="20" xfId="0" applyNumberFormat="1" applyFont="1" applyFill="1" applyBorder="1" applyAlignment="1">
      <alignment horizontal="right" vertical="center"/>
    </xf>
    <xf numFmtId="0" fontId="4" fillId="7" borderId="2" xfId="0" applyFont="1" applyFill="1" applyBorder="1" applyAlignment="1">
      <alignment horizontal="left" vertical="center"/>
    </xf>
    <xf numFmtId="3" fontId="10" fillId="14" borderId="20" xfId="0" applyNumberFormat="1" applyFont="1" applyFill="1" applyBorder="1" applyAlignment="1">
      <alignment horizontal="right" vertical="center"/>
    </xf>
    <xf numFmtId="3" fontId="9" fillId="3" borderId="21" xfId="4" applyNumberFormat="1" applyFont="1" applyFill="1" applyBorder="1" applyAlignment="1">
      <alignment horizontal="right" vertical="center"/>
    </xf>
    <xf numFmtId="3" fontId="9" fillId="3" borderId="1" xfId="4" applyNumberFormat="1" applyFont="1" applyFill="1" applyBorder="1" applyAlignment="1">
      <alignment horizontal="right" vertical="center"/>
    </xf>
    <xf numFmtId="3" fontId="9" fillId="3" borderId="20" xfId="4" applyNumberFormat="1" applyFont="1" applyFill="1" applyBorder="1" applyAlignment="1">
      <alignment horizontal="right" vertical="center"/>
    </xf>
    <xf numFmtId="3" fontId="9" fillId="3" borderId="2" xfId="4" applyNumberFormat="1" applyFont="1" applyFill="1" applyBorder="1" applyAlignment="1">
      <alignment horizontal="right" vertical="center"/>
    </xf>
    <xf numFmtId="0" fontId="4" fillId="14" borderId="2" xfId="0" applyFont="1" applyFill="1" applyBorder="1" applyAlignment="1">
      <alignment horizontal="left" vertical="center"/>
    </xf>
    <xf numFmtId="0" fontId="3" fillId="0" borderId="56" xfId="4" applyBorder="1" applyAlignment="1">
      <alignment horizontal="center" vertical="center"/>
    </xf>
    <xf numFmtId="3" fontId="9" fillId="7" borderId="6" xfId="4" applyNumberFormat="1" applyFont="1" applyFill="1" applyBorder="1" applyAlignment="1">
      <alignment horizontal="right" vertical="center"/>
    </xf>
    <xf numFmtId="3" fontId="9" fillId="7" borderId="5" xfId="4" applyNumberFormat="1" applyFont="1" applyFill="1" applyBorder="1" applyAlignment="1">
      <alignment horizontal="right" vertical="center"/>
    </xf>
    <xf numFmtId="3" fontId="9" fillId="7" borderId="29" xfId="4" applyNumberFormat="1" applyFont="1" applyFill="1" applyBorder="1" applyAlignment="1">
      <alignment horizontal="right" vertical="center"/>
    </xf>
    <xf numFmtId="3" fontId="9" fillId="7" borderId="43" xfId="4" applyNumberFormat="1" applyFont="1" applyFill="1" applyBorder="1" applyAlignment="1">
      <alignment horizontal="right" vertical="center"/>
    </xf>
    <xf numFmtId="4" fontId="9" fillId="7" borderId="44" xfId="4" applyNumberFormat="1" applyFont="1" applyFill="1" applyBorder="1" applyAlignment="1">
      <alignment horizontal="right" vertical="center"/>
    </xf>
    <xf numFmtId="3" fontId="9" fillId="7" borderId="25" xfId="4" applyNumberFormat="1" applyFont="1" applyFill="1" applyBorder="1" applyAlignment="1">
      <alignment horizontal="right" vertical="center"/>
    </xf>
    <xf numFmtId="3" fontId="10" fillId="7" borderId="27" xfId="0" applyNumberFormat="1" applyFont="1" applyFill="1" applyBorder="1" applyAlignment="1">
      <alignment horizontal="center" vertical="center"/>
    </xf>
    <xf numFmtId="3" fontId="10" fillId="7" borderId="29" xfId="0" applyNumberFormat="1" applyFont="1" applyFill="1" applyBorder="1" applyAlignment="1">
      <alignment horizontal="right" vertical="center"/>
    </xf>
    <xf numFmtId="0" fontId="4" fillId="7" borderId="6" xfId="0" applyFont="1" applyFill="1" applyBorder="1" applyAlignment="1">
      <alignment horizontal="left" vertical="center"/>
    </xf>
    <xf numFmtId="0" fontId="5" fillId="9" borderId="57" xfId="4" applyFont="1" applyFill="1" applyBorder="1" applyAlignment="1">
      <alignment horizontal="center" vertical="center"/>
    </xf>
    <xf numFmtId="0" fontId="5" fillId="2" borderId="45" xfId="4" applyFont="1" applyFill="1" applyBorder="1" applyAlignment="1">
      <alignment horizontal="center" vertical="center" wrapText="1"/>
    </xf>
    <xf numFmtId="0" fontId="5" fillId="2" borderId="31" xfId="4" applyFont="1" applyFill="1" applyBorder="1" applyAlignment="1">
      <alignment horizontal="center" vertical="center" wrapText="1"/>
    </xf>
    <xf numFmtId="0" fontId="5" fillId="4" borderId="41" xfId="4" applyFont="1" applyFill="1" applyBorder="1" applyAlignment="1">
      <alignment horizontal="center" vertical="center" wrapText="1"/>
    </xf>
    <xf numFmtId="0" fontId="5" fillId="2" borderId="40" xfId="4" applyFont="1" applyFill="1" applyBorder="1" applyAlignment="1">
      <alignment horizontal="center" vertical="center" wrapText="1"/>
    </xf>
    <xf numFmtId="0" fontId="5" fillId="2" borderId="19" xfId="4" applyFont="1" applyFill="1" applyBorder="1" applyAlignment="1">
      <alignment horizontal="center" vertical="center" wrapText="1"/>
    </xf>
    <xf numFmtId="0" fontId="5" fillId="4" borderId="33" xfId="4" applyFont="1" applyFill="1" applyBorder="1" applyAlignment="1">
      <alignment horizontal="center" vertical="center" wrapText="1"/>
    </xf>
    <xf numFmtId="0" fontId="5" fillId="9" borderId="32" xfId="4" applyFont="1" applyFill="1" applyBorder="1" applyAlignment="1">
      <alignment horizontal="center" vertical="center" wrapText="1"/>
    </xf>
    <xf numFmtId="0" fontId="5" fillId="9" borderId="19" xfId="4" applyFont="1" applyFill="1" applyBorder="1" applyAlignment="1">
      <alignment horizontal="center" vertical="center" wrapText="1"/>
    </xf>
    <xf numFmtId="0" fontId="5" fillId="4" borderId="19" xfId="4" applyFont="1" applyFill="1" applyBorder="1" applyAlignment="1">
      <alignment horizontal="center" vertical="center" wrapText="1"/>
    </xf>
    <xf numFmtId="0" fontId="23" fillId="4" borderId="19" xfId="4" applyFont="1" applyFill="1" applyBorder="1" applyAlignment="1">
      <alignment horizontal="center" vertical="center" wrapText="1"/>
    </xf>
    <xf numFmtId="0" fontId="12" fillId="9" borderId="60" xfId="4" applyFont="1" applyFill="1" applyBorder="1" applyAlignment="1">
      <alignment horizontal="center" vertical="center" wrapText="1"/>
    </xf>
    <xf numFmtId="0" fontId="12" fillId="9" borderId="32" xfId="4" applyFont="1" applyFill="1" applyBorder="1" applyAlignment="1">
      <alignment horizontal="center" vertical="center"/>
    </xf>
    <xf numFmtId="0" fontId="12" fillId="9" borderId="19" xfId="4" applyFont="1" applyFill="1" applyBorder="1" applyAlignment="1">
      <alignment horizontal="center" vertical="center"/>
    </xf>
    <xf numFmtId="0" fontId="12" fillId="9" borderId="33" xfId="4" applyFont="1" applyFill="1" applyBorder="1" applyAlignment="1">
      <alignment horizontal="center" vertical="center" textRotation="90"/>
    </xf>
    <xf numFmtId="0" fontId="5" fillId="2" borderId="43" xfId="4" applyFont="1" applyFill="1" applyBorder="1" applyAlignment="1">
      <alignment horizontal="center" vertical="center"/>
    </xf>
    <xf numFmtId="0" fontId="5" fillId="2" borderId="5" xfId="4" applyFont="1" applyFill="1" applyBorder="1" applyAlignment="1">
      <alignment horizontal="center" vertical="center"/>
    </xf>
    <xf numFmtId="0" fontId="5" fillId="2" borderId="29" xfId="4" applyFont="1" applyFill="1" applyBorder="1" applyAlignment="1">
      <alignment horizontal="center" vertical="center"/>
    </xf>
    <xf numFmtId="0" fontId="5" fillId="2" borderId="40" xfId="4" applyFont="1" applyFill="1" applyBorder="1" applyAlignment="1">
      <alignment horizontal="center" vertical="center"/>
    </xf>
    <xf numFmtId="0" fontId="5" fillId="2" borderId="19" xfId="4" applyFont="1" applyFill="1" applyBorder="1" applyAlignment="1">
      <alignment horizontal="center" vertical="center"/>
    </xf>
    <xf numFmtId="0" fontId="5" fillId="2" borderId="33" xfId="4" applyFont="1" applyFill="1" applyBorder="1" applyAlignment="1">
      <alignment horizontal="center" vertical="center"/>
    </xf>
    <xf numFmtId="0" fontId="4" fillId="9" borderId="40" xfId="4" applyFont="1" applyFill="1" applyBorder="1" applyAlignment="1">
      <alignment horizontal="center" vertical="center" wrapText="1"/>
    </xf>
    <xf numFmtId="0" fontId="4" fillId="9" borderId="19" xfId="4" applyFont="1" applyFill="1" applyBorder="1" applyAlignment="1">
      <alignment horizontal="center" vertical="center" wrapText="1"/>
    </xf>
    <xf numFmtId="0" fontId="4" fillId="9" borderId="42" xfId="4" applyFont="1" applyFill="1" applyBorder="1" applyAlignment="1">
      <alignment horizontal="center" vertical="center" wrapText="1"/>
    </xf>
    <xf numFmtId="0" fontId="4" fillId="9" borderId="33" xfId="4" applyFont="1" applyFill="1" applyBorder="1" applyAlignment="1">
      <alignment horizontal="center" vertical="center" wrapText="1"/>
    </xf>
    <xf numFmtId="0" fontId="12" fillId="9" borderId="36" xfId="4" applyFont="1" applyFill="1" applyBorder="1" applyAlignment="1">
      <alignment horizontal="center" vertical="center"/>
    </xf>
    <xf numFmtId="0" fontId="12" fillId="9" borderId="23" xfId="4" applyFont="1" applyFill="1" applyBorder="1" applyAlignment="1">
      <alignment horizontal="center" vertical="center"/>
    </xf>
    <xf numFmtId="0" fontId="12" fillId="9" borderId="37" xfId="4" applyFont="1" applyFill="1" applyBorder="1" applyAlignment="1">
      <alignment horizontal="center" vertical="center" textRotation="90"/>
    </xf>
    <xf numFmtId="0" fontId="4" fillId="4" borderId="38" xfId="4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3"/>
    <cellStyle name="Normal 2 2 2" xfId="4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5"/>
  <sheetViews>
    <sheetView zoomScale="80" zoomScaleNormal="80" workbookViewId="0">
      <pane xSplit="3" ySplit="3" topLeftCell="D7" activePane="bottomRight" state="frozen"/>
      <selection pane="topRight" activeCell="D1" sqref="D1"/>
      <selection pane="bottomLeft" activeCell="A4" sqref="A4"/>
      <selection pane="bottomRight" activeCell="C26" sqref="C26"/>
    </sheetView>
  </sheetViews>
  <sheetFormatPr defaultRowHeight="12.75"/>
  <cols>
    <col min="1" max="1" width="9.28515625" style="1" customWidth="1"/>
    <col min="2" max="2" width="8.85546875" style="1" customWidth="1"/>
    <col min="3" max="3" width="34.140625" style="1" customWidth="1"/>
    <col min="4" max="4" width="23.5703125" style="1" customWidth="1"/>
    <col min="5" max="5" width="16.42578125" style="1" hidden="1" customWidth="1"/>
    <col min="6" max="6" width="15.5703125" style="1" customWidth="1"/>
    <col min="7" max="7" width="16.28515625" style="1" customWidth="1"/>
    <col min="8" max="8" width="16.5703125" style="1" customWidth="1"/>
    <col min="9" max="9" width="15.28515625" style="1" customWidth="1"/>
    <col min="10" max="10" width="12.5703125" style="1" customWidth="1"/>
    <col min="11" max="11" width="13.140625" style="1" customWidth="1"/>
    <col min="12" max="12" width="23.85546875" style="1" customWidth="1"/>
    <col min="13" max="13" width="17" style="1" hidden="1" customWidth="1"/>
    <col min="14" max="14" width="20.85546875" style="1" hidden="1" customWidth="1"/>
    <col min="15" max="15" width="13.28515625" style="1" hidden="1" customWidth="1"/>
    <col min="16" max="16" width="15.85546875" style="1" hidden="1" customWidth="1"/>
    <col min="17" max="17" width="14" style="1" hidden="1" customWidth="1"/>
    <col min="18" max="18" width="5.7109375" style="1" customWidth="1"/>
    <col min="19" max="21" width="12.85546875" style="1" customWidth="1"/>
    <col min="22" max="22" width="13.85546875" style="1" customWidth="1"/>
    <col min="23" max="23" width="29.5703125" style="1" customWidth="1"/>
    <col min="24" max="24" width="13.85546875" style="1" customWidth="1"/>
    <col min="25" max="25" width="12" style="1" customWidth="1"/>
    <col min="26" max="26" width="14.140625" style="1" customWidth="1"/>
    <col min="27" max="27" width="11.140625" style="1" customWidth="1"/>
    <col min="28" max="16384" width="9.140625" style="1"/>
  </cols>
  <sheetData>
    <row r="1" spans="1:29" ht="43.5" customHeight="1" thickBot="1">
      <c r="A1" s="105" t="s">
        <v>125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29" ht="27.75" customHeight="1">
      <c r="A2" s="106" t="s">
        <v>74</v>
      </c>
      <c r="B2" s="108" t="s">
        <v>73</v>
      </c>
      <c r="C2" s="110" t="s">
        <v>72</v>
      </c>
      <c r="D2" s="193" t="s">
        <v>85</v>
      </c>
      <c r="E2" s="192"/>
      <c r="F2" s="192"/>
      <c r="G2" s="192"/>
      <c r="H2" s="191"/>
      <c r="I2" s="190" t="s">
        <v>124</v>
      </c>
      <c r="J2" s="190" t="s">
        <v>123</v>
      </c>
      <c r="K2" s="190" t="s">
        <v>122</v>
      </c>
      <c r="L2" s="189" t="s">
        <v>70</v>
      </c>
      <c r="M2" s="129" t="s">
        <v>84</v>
      </c>
      <c r="N2" s="120"/>
    </row>
    <row r="3" spans="1:29" ht="150.75" customHeight="1" thickBot="1">
      <c r="A3" s="107"/>
      <c r="B3" s="109"/>
      <c r="C3" s="111"/>
      <c r="D3" s="188" t="s">
        <v>82</v>
      </c>
      <c r="E3" s="50" t="s">
        <v>81</v>
      </c>
      <c r="F3" s="187" t="s">
        <v>121</v>
      </c>
      <c r="G3" s="187" t="s">
        <v>80</v>
      </c>
      <c r="H3" s="186" t="s">
        <v>120</v>
      </c>
      <c r="I3" s="185"/>
      <c r="J3" s="185"/>
      <c r="K3" s="185"/>
      <c r="L3" s="185"/>
      <c r="M3" s="65" t="s">
        <v>79</v>
      </c>
      <c r="N3" s="64" t="s">
        <v>119</v>
      </c>
      <c r="O3" s="184" t="s">
        <v>118</v>
      </c>
      <c r="P3" s="184" t="s">
        <v>117</v>
      </c>
      <c r="Q3" s="184" t="s">
        <v>116</v>
      </c>
      <c r="R3" s="92"/>
      <c r="S3" s="92"/>
      <c r="T3" s="92"/>
      <c r="U3" s="92"/>
      <c r="V3" s="183" t="s">
        <v>115</v>
      </c>
      <c r="X3" s="122" t="s">
        <v>84</v>
      </c>
      <c r="Y3" s="123"/>
      <c r="Z3" s="123"/>
      <c r="AA3" s="124"/>
    </row>
    <row r="4" spans="1:29" s="14" customFormat="1" ht="24.95" customHeight="1">
      <c r="A4" s="48">
        <v>1</v>
      </c>
      <c r="B4" s="125" t="s">
        <v>62</v>
      </c>
      <c r="C4" s="47" t="s">
        <v>61</v>
      </c>
      <c r="D4" s="68">
        <v>1484274</v>
      </c>
      <c r="E4" s="69">
        <v>200685</v>
      </c>
      <c r="F4" s="69">
        <v>9441</v>
      </c>
      <c r="G4" s="69">
        <f>E4+F4</f>
        <v>210126</v>
      </c>
      <c r="H4" s="70">
        <f>(G4/D4)*100</f>
        <v>14.156820101948831</v>
      </c>
      <c r="I4" s="182">
        <f>IF((H4&gt;=$V$4),100,((H4/$V$4)*100))</f>
        <v>28.313640203897663</v>
      </c>
      <c r="J4" s="182">
        <v>246</v>
      </c>
      <c r="K4" s="182">
        <v>48</v>
      </c>
      <c r="L4" s="181" t="s">
        <v>3</v>
      </c>
      <c r="M4" s="59">
        <v>146725</v>
      </c>
      <c r="N4" s="56">
        <f>M4-E4</f>
        <v>-53960</v>
      </c>
      <c r="O4" s="159"/>
      <c r="P4" s="159" t="s">
        <v>104</v>
      </c>
      <c r="Q4" s="159" t="s">
        <v>3</v>
      </c>
      <c r="R4" s="158"/>
      <c r="S4" s="158">
        <v>9441</v>
      </c>
      <c r="T4" s="158">
        <v>215323</v>
      </c>
      <c r="U4" s="166" t="str">
        <f>IF(T4=G4, "TAMAM","HATA")</f>
        <v>HATA</v>
      </c>
      <c r="V4" s="150">
        <f>X5+(((Y5-X5)/12)*9)</f>
        <v>50</v>
      </c>
      <c r="X4" s="82">
        <v>2019</v>
      </c>
      <c r="Y4" s="82">
        <v>2020</v>
      </c>
      <c r="Z4" s="82">
        <v>2021</v>
      </c>
      <c r="AA4" s="82">
        <v>2022</v>
      </c>
    </row>
    <row r="5" spans="1:29" s="14" customFormat="1" ht="24.95" customHeight="1">
      <c r="A5" s="41">
        <v>2</v>
      </c>
      <c r="B5" s="126"/>
      <c r="C5" s="40" t="s">
        <v>60</v>
      </c>
      <c r="D5" s="71">
        <v>950468</v>
      </c>
      <c r="E5" s="72">
        <v>12129</v>
      </c>
      <c r="F5" s="72">
        <v>717</v>
      </c>
      <c r="G5" s="72">
        <f>E5+F5</f>
        <v>12846</v>
      </c>
      <c r="H5" s="23">
        <f>(G5/D5)*100</f>
        <v>1.3515447127099491</v>
      </c>
      <c r="I5" s="168">
        <f>IF((H5&gt;=$V$4),100,((H5/$V$4)*100))</f>
        <v>2.7030894254198983</v>
      </c>
      <c r="J5" s="168">
        <v>57</v>
      </c>
      <c r="K5" s="168">
        <v>7</v>
      </c>
      <c r="L5" s="167"/>
      <c r="M5" s="59">
        <v>6000</v>
      </c>
      <c r="N5" s="56">
        <f>M5-E5</f>
        <v>-6129</v>
      </c>
      <c r="O5" s="160" t="s">
        <v>106</v>
      </c>
      <c r="P5" s="159" t="s">
        <v>104</v>
      </c>
      <c r="Q5" s="159" t="s">
        <v>105</v>
      </c>
      <c r="R5" s="158"/>
      <c r="S5" s="158">
        <v>717</v>
      </c>
      <c r="T5" s="158">
        <v>13206</v>
      </c>
      <c r="U5" s="166" t="str">
        <f>IF(T5=G5, "TAMAM","HATA")</f>
        <v>HATA</v>
      </c>
      <c r="W5" s="178" t="s">
        <v>96</v>
      </c>
      <c r="X5" s="81">
        <v>20</v>
      </c>
      <c r="Y5" s="81">
        <v>60</v>
      </c>
      <c r="Z5" s="81">
        <v>100</v>
      </c>
      <c r="AA5" s="77"/>
      <c r="AC5" s="180" t="s">
        <v>114</v>
      </c>
    </row>
    <row r="6" spans="1:29" s="14" customFormat="1" ht="24.95" customHeight="1">
      <c r="A6" s="41">
        <v>3</v>
      </c>
      <c r="B6" s="126"/>
      <c r="C6" s="40" t="s">
        <v>59</v>
      </c>
      <c r="D6" s="71">
        <v>691526</v>
      </c>
      <c r="E6" s="72">
        <v>122376</v>
      </c>
      <c r="F6" s="72">
        <v>0</v>
      </c>
      <c r="G6" s="72">
        <f>E6+F6</f>
        <v>122376</v>
      </c>
      <c r="H6" s="23">
        <f>(G6/D6)*100</f>
        <v>17.696514664669152</v>
      </c>
      <c r="I6" s="168">
        <f>IF((H6&gt;=$V$4),100,((H6/$V$4)*100))</f>
        <v>35.393029329338304</v>
      </c>
      <c r="J6" s="168">
        <v>69</v>
      </c>
      <c r="K6" s="168">
        <v>5</v>
      </c>
      <c r="L6" s="167"/>
      <c r="M6" s="59">
        <v>111000</v>
      </c>
      <c r="N6" s="56">
        <f>M6-E6</f>
        <v>-11376</v>
      </c>
      <c r="O6" s="159"/>
      <c r="P6" s="159" t="s">
        <v>109</v>
      </c>
      <c r="Q6" s="159"/>
      <c r="R6" s="158"/>
      <c r="S6" s="158">
        <v>0</v>
      </c>
      <c r="T6" s="158">
        <v>119866</v>
      </c>
      <c r="U6" s="166" t="str">
        <f>IF(T6=G6, "TAMAM","HATA")</f>
        <v>HATA</v>
      </c>
      <c r="W6" s="14" t="s">
        <v>91</v>
      </c>
      <c r="X6" s="83">
        <v>2368630</v>
      </c>
      <c r="Y6" s="83">
        <v>4737260</v>
      </c>
      <c r="Z6" s="83">
        <v>4737260</v>
      </c>
      <c r="AA6" s="83"/>
    </row>
    <row r="7" spans="1:29" s="14" customFormat="1" ht="24.95" customHeight="1">
      <c r="A7" s="41">
        <v>4</v>
      </c>
      <c r="B7" s="126"/>
      <c r="C7" s="38" t="s">
        <v>58</v>
      </c>
      <c r="D7" s="42">
        <v>23272</v>
      </c>
      <c r="E7" s="61">
        <v>23272</v>
      </c>
      <c r="F7" s="61">
        <v>0</v>
      </c>
      <c r="G7" s="61">
        <f>E7+F7</f>
        <v>23272</v>
      </c>
      <c r="H7" s="175">
        <f>(G7/D7)*100</f>
        <v>100</v>
      </c>
      <c r="I7" s="174">
        <f>IF((H7&gt;=$V$4),100,((H7/$V$4)*100))</f>
        <v>100</v>
      </c>
      <c r="J7" s="174">
        <v>43</v>
      </c>
      <c r="K7" s="174">
        <v>43</v>
      </c>
      <c r="L7" s="167"/>
      <c r="M7" s="179">
        <v>23272</v>
      </c>
      <c r="N7" s="102">
        <f>M7-E7</f>
        <v>0</v>
      </c>
      <c r="O7" s="160" t="s">
        <v>106</v>
      </c>
      <c r="P7" s="159" t="s">
        <v>113</v>
      </c>
      <c r="Q7" s="159"/>
      <c r="R7" s="158"/>
      <c r="S7" s="158">
        <v>0</v>
      </c>
      <c r="T7" s="158">
        <v>23272</v>
      </c>
      <c r="U7" s="158" t="str">
        <f>IF(T7=G7, "TAMAM","HATA")</f>
        <v>TAMAM</v>
      </c>
    </row>
    <row r="8" spans="1:29" s="14" customFormat="1" ht="24.95" customHeight="1">
      <c r="A8" s="41">
        <v>5</v>
      </c>
      <c r="B8" s="126"/>
      <c r="C8" s="38" t="s">
        <v>57</v>
      </c>
      <c r="D8" s="42">
        <v>342050</v>
      </c>
      <c r="E8" s="61">
        <v>342050</v>
      </c>
      <c r="F8" s="61">
        <v>0</v>
      </c>
      <c r="G8" s="61">
        <f>E8+F8</f>
        <v>342050</v>
      </c>
      <c r="H8" s="175">
        <f>(G8/D8)*100</f>
        <v>100</v>
      </c>
      <c r="I8" s="174">
        <f>IF((H8&gt;=$V$4),100,((H8/$V$4)*100))</f>
        <v>100</v>
      </c>
      <c r="J8" s="174">
        <v>30</v>
      </c>
      <c r="K8" s="174">
        <v>30</v>
      </c>
      <c r="L8" s="167"/>
      <c r="M8" s="179">
        <v>342050</v>
      </c>
      <c r="N8" s="102">
        <f>M8-E8</f>
        <v>0</v>
      </c>
      <c r="O8" s="159"/>
      <c r="P8" s="159"/>
      <c r="Q8" s="159"/>
      <c r="R8" s="158"/>
      <c r="S8" s="158">
        <v>0</v>
      </c>
      <c r="T8" s="158">
        <v>342050</v>
      </c>
      <c r="U8" s="158" t="str">
        <f>IF(T8=G8, "TAMAM","HATA")</f>
        <v>TAMAM</v>
      </c>
      <c r="W8" s="1"/>
      <c r="X8" s="121" t="s">
        <v>87</v>
      </c>
      <c r="Y8" s="128"/>
      <c r="Z8" s="128"/>
      <c r="AA8" s="129"/>
    </row>
    <row r="9" spans="1:29" s="14" customFormat="1" ht="24.95" customHeight="1">
      <c r="A9" s="41">
        <v>6</v>
      </c>
      <c r="B9" s="126"/>
      <c r="C9" s="38" t="s">
        <v>56</v>
      </c>
      <c r="D9" s="42">
        <v>93192</v>
      </c>
      <c r="E9" s="61">
        <v>93192</v>
      </c>
      <c r="F9" s="61">
        <v>0</v>
      </c>
      <c r="G9" s="61">
        <f>E9+F9</f>
        <v>93192</v>
      </c>
      <c r="H9" s="175">
        <f>(G9/D9)*100</f>
        <v>100</v>
      </c>
      <c r="I9" s="174">
        <f>IF((H9&gt;=$V$4),100,((H9/$V$4)*100))</f>
        <v>100</v>
      </c>
      <c r="J9" s="174">
        <v>14</v>
      </c>
      <c r="K9" s="174">
        <v>14</v>
      </c>
      <c r="L9" s="167"/>
      <c r="M9" s="179">
        <v>93192</v>
      </c>
      <c r="N9" s="102">
        <f>M9-E9</f>
        <v>0</v>
      </c>
      <c r="O9" s="159"/>
      <c r="P9" s="159"/>
      <c r="Q9" s="159"/>
      <c r="R9" s="158"/>
      <c r="S9" s="158">
        <v>0</v>
      </c>
      <c r="T9" s="158">
        <v>93192</v>
      </c>
      <c r="U9" s="158" t="str">
        <f>IF(T9=G9, "TAMAM","HATA")</f>
        <v>TAMAM</v>
      </c>
      <c r="X9" s="82">
        <v>2019</v>
      </c>
      <c r="Y9" s="82">
        <v>2020</v>
      </c>
      <c r="Z9" s="82">
        <v>2021</v>
      </c>
      <c r="AA9" s="82">
        <v>2022</v>
      </c>
    </row>
    <row r="10" spans="1:29" s="14" customFormat="1" ht="24.95" customHeight="1">
      <c r="A10" s="41">
        <v>7</v>
      </c>
      <c r="B10" s="126"/>
      <c r="C10" s="38" t="s">
        <v>55</v>
      </c>
      <c r="D10" s="42">
        <v>17200</v>
      </c>
      <c r="E10" s="61">
        <v>17200</v>
      </c>
      <c r="F10" s="61">
        <v>0</v>
      </c>
      <c r="G10" s="61">
        <f>E10+F10</f>
        <v>17200</v>
      </c>
      <c r="H10" s="175">
        <f>(G10/D10)*100</f>
        <v>100</v>
      </c>
      <c r="I10" s="174">
        <f>IF((H10&gt;=$V$4),100,((H10/$V$4)*100))</f>
        <v>100</v>
      </c>
      <c r="J10" s="174">
        <v>27</v>
      </c>
      <c r="K10" s="174">
        <v>27</v>
      </c>
      <c r="L10" s="167"/>
      <c r="M10" s="179">
        <v>17200</v>
      </c>
      <c r="N10" s="102">
        <f>M10-E10</f>
        <v>0</v>
      </c>
      <c r="O10" s="159"/>
      <c r="P10" s="159"/>
      <c r="Q10" s="159"/>
      <c r="R10" s="158"/>
      <c r="S10" s="158">
        <v>0</v>
      </c>
      <c r="T10" s="158">
        <v>17200</v>
      </c>
      <c r="U10" s="158" t="str">
        <f>IF(T10=G10, "TAMAM","HATA")</f>
        <v>TAMAM</v>
      </c>
      <c r="W10" s="178" t="s">
        <v>96</v>
      </c>
      <c r="X10" s="81">
        <v>25</v>
      </c>
      <c r="Y10" s="81">
        <v>50</v>
      </c>
      <c r="Z10" s="81">
        <v>75</v>
      </c>
      <c r="AA10" s="81">
        <v>100</v>
      </c>
    </row>
    <row r="11" spans="1:29" s="14" customFormat="1" ht="24.95" customHeight="1">
      <c r="A11" s="41">
        <v>8</v>
      </c>
      <c r="B11" s="126"/>
      <c r="C11" s="40" t="s">
        <v>54</v>
      </c>
      <c r="D11" s="71">
        <v>439181</v>
      </c>
      <c r="E11" s="72">
        <v>63075</v>
      </c>
      <c r="F11" s="72">
        <v>2052</v>
      </c>
      <c r="G11" s="72">
        <f>E11+F11</f>
        <v>65127</v>
      </c>
      <c r="H11" s="23">
        <f>(G11/D11)*100</f>
        <v>14.829193430499043</v>
      </c>
      <c r="I11" s="168">
        <f>IF((H11&gt;=$V$4),100,((H11/$V$4)*100))</f>
        <v>29.658386860998085</v>
      </c>
      <c r="J11" s="168">
        <v>108</v>
      </c>
      <c r="K11" s="168">
        <v>2</v>
      </c>
      <c r="L11" s="167"/>
      <c r="M11" s="59">
        <v>38495</v>
      </c>
      <c r="N11" s="56">
        <f>M11-E11</f>
        <v>-24580</v>
      </c>
      <c r="O11" s="159"/>
      <c r="P11" s="159"/>
      <c r="Q11" s="159"/>
      <c r="R11" s="158"/>
      <c r="S11" s="158">
        <v>2052</v>
      </c>
      <c r="T11" s="158">
        <v>63117</v>
      </c>
      <c r="U11" s="166" t="str">
        <f>IF(T11=G11, "TAMAM","HATA")</f>
        <v>HATA</v>
      </c>
      <c r="W11" s="14" t="s">
        <v>92</v>
      </c>
      <c r="X11" s="83">
        <v>1363245</v>
      </c>
      <c r="Y11" s="83">
        <v>1363245</v>
      </c>
      <c r="Z11" s="83">
        <v>1363245</v>
      </c>
      <c r="AA11" s="83">
        <v>1363245</v>
      </c>
    </row>
    <row r="12" spans="1:29" s="14" customFormat="1" ht="24.95" customHeight="1">
      <c r="A12" s="41">
        <v>9</v>
      </c>
      <c r="B12" s="126"/>
      <c r="C12" s="40" t="s">
        <v>53</v>
      </c>
      <c r="D12" s="71">
        <v>168977</v>
      </c>
      <c r="E12" s="72">
        <v>117580</v>
      </c>
      <c r="F12" s="72">
        <v>1020</v>
      </c>
      <c r="G12" s="72">
        <f>E12+F12</f>
        <v>118600</v>
      </c>
      <c r="H12" s="23">
        <f>(G12/D12)*100</f>
        <v>70.187066878924355</v>
      </c>
      <c r="I12" s="168">
        <f>IF((H12&gt;=$V$4),100,((H12/$V$4)*100))</f>
        <v>100</v>
      </c>
      <c r="J12" s="168">
        <v>49</v>
      </c>
      <c r="K12" s="168">
        <v>32</v>
      </c>
      <c r="L12" s="167"/>
      <c r="M12" s="59">
        <v>107288</v>
      </c>
      <c r="N12" s="56">
        <f>M12-E12</f>
        <v>-10292</v>
      </c>
      <c r="O12" s="159"/>
      <c r="P12" s="159"/>
      <c r="Q12" s="159"/>
      <c r="R12" s="158"/>
      <c r="S12" s="158">
        <v>1020</v>
      </c>
      <c r="T12" s="158">
        <v>117772</v>
      </c>
      <c r="U12" s="166" t="str">
        <f>IF(T12=G12, "TAMAM","HATA")</f>
        <v>HATA</v>
      </c>
    </row>
    <row r="13" spans="1:29" s="14" customFormat="1" ht="24.95" customHeight="1">
      <c r="A13" s="41">
        <v>10</v>
      </c>
      <c r="B13" s="126"/>
      <c r="C13" s="40" t="s">
        <v>52</v>
      </c>
      <c r="D13" s="71">
        <v>368879</v>
      </c>
      <c r="E13" s="72">
        <v>9100</v>
      </c>
      <c r="F13" s="72">
        <v>0</v>
      </c>
      <c r="G13" s="72">
        <f>E13+F13</f>
        <v>9100</v>
      </c>
      <c r="H13" s="23">
        <f>(G13/D13)*100</f>
        <v>2.4669336015332939</v>
      </c>
      <c r="I13" s="168">
        <f>IF((H13&gt;=$V$4),100,((H13/$V$4)*100))</f>
        <v>4.9338672030665878</v>
      </c>
      <c r="J13" s="168">
        <v>83</v>
      </c>
      <c r="K13" s="168">
        <v>1</v>
      </c>
      <c r="L13" s="167"/>
      <c r="M13" s="59">
        <v>9100</v>
      </c>
      <c r="N13" s="56">
        <f>M13-E13</f>
        <v>0</v>
      </c>
      <c r="O13" s="159"/>
      <c r="P13" s="159" t="s">
        <v>112</v>
      </c>
      <c r="Q13" s="159"/>
      <c r="R13" s="158"/>
      <c r="S13" s="158">
        <v>0</v>
      </c>
      <c r="T13" s="158">
        <v>0</v>
      </c>
      <c r="U13" s="158" t="s">
        <v>3</v>
      </c>
      <c r="W13" s="1"/>
      <c r="X13" s="121" t="s">
        <v>88</v>
      </c>
      <c r="Y13" s="128"/>
      <c r="Z13" s="128"/>
      <c r="AA13" s="129"/>
    </row>
    <row r="14" spans="1:29" s="14" customFormat="1" ht="24.95" customHeight="1">
      <c r="A14" s="41">
        <v>11</v>
      </c>
      <c r="B14" s="126"/>
      <c r="C14" s="38" t="s">
        <v>51</v>
      </c>
      <c r="D14" s="42">
        <v>24955</v>
      </c>
      <c r="E14" s="61">
        <v>24955</v>
      </c>
      <c r="F14" s="61">
        <v>0</v>
      </c>
      <c r="G14" s="61">
        <f>E14+F14</f>
        <v>24955</v>
      </c>
      <c r="H14" s="175">
        <f>(G14/D14)*100</f>
        <v>100</v>
      </c>
      <c r="I14" s="174">
        <f>IF((H14&gt;=$V$4),100,((H14/$V$4)*100))</f>
        <v>100</v>
      </c>
      <c r="J14" s="174">
        <v>42</v>
      </c>
      <c r="K14" s="174">
        <v>0</v>
      </c>
      <c r="L14" s="167"/>
      <c r="M14" s="179">
        <v>24955</v>
      </c>
      <c r="N14" s="102">
        <f>M14-E14</f>
        <v>0</v>
      </c>
      <c r="O14" s="160" t="s">
        <v>106</v>
      </c>
      <c r="P14" s="159" t="s">
        <v>104</v>
      </c>
      <c r="Q14" s="159" t="s">
        <v>102</v>
      </c>
      <c r="R14" s="158"/>
      <c r="S14" s="158">
        <v>0</v>
      </c>
      <c r="T14" s="158">
        <v>0</v>
      </c>
      <c r="U14" s="158" t="s">
        <v>3</v>
      </c>
      <c r="X14" s="82">
        <v>2019</v>
      </c>
      <c r="Y14" s="82">
        <v>2020</v>
      </c>
      <c r="Z14" s="82">
        <v>2021</v>
      </c>
      <c r="AA14" s="82">
        <v>2022</v>
      </c>
    </row>
    <row r="15" spans="1:29" s="14" customFormat="1" ht="24.95" customHeight="1">
      <c r="A15" s="41">
        <v>12</v>
      </c>
      <c r="B15" s="126"/>
      <c r="C15" s="38" t="s">
        <v>50</v>
      </c>
      <c r="D15" s="42">
        <v>114000</v>
      </c>
      <c r="E15" s="61">
        <v>114000</v>
      </c>
      <c r="F15" s="61">
        <v>0</v>
      </c>
      <c r="G15" s="61">
        <f>E15+F15</f>
        <v>114000</v>
      </c>
      <c r="H15" s="175">
        <f>(G15/D15)*100</f>
        <v>100</v>
      </c>
      <c r="I15" s="174">
        <f>IF((H15&gt;=$V$4),100,((H15/$V$4)*100))</f>
        <v>100</v>
      </c>
      <c r="J15" s="174">
        <v>35</v>
      </c>
      <c r="K15" s="174">
        <v>35</v>
      </c>
      <c r="L15" s="167"/>
      <c r="M15" s="179">
        <v>120000</v>
      </c>
      <c r="N15" s="102">
        <f>M15-E15</f>
        <v>6000</v>
      </c>
      <c r="O15" s="159"/>
      <c r="P15" s="159"/>
      <c r="Q15" s="159"/>
      <c r="R15" s="158"/>
      <c r="S15" s="158">
        <v>0</v>
      </c>
      <c r="T15" s="158">
        <v>120000</v>
      </c>
      <c r="U15" s="166" t="str">
        <f>IF(T15=G15, "TAMAM","HATA")</f>
        <v>HATA</v>
      </c>
      <c r="W15" s="178" t="s">
        <v>96</v>
      </c>
      <c r="X15" s="81">
        <v>50</v>
      </c>
      <c r="Y15" s="81">
        <v>100</v>
      </c>
      <c r="Z15" s="81" t="s">
        <v>3</v>
      </c>
      <c r="AA15" s="81" t="s">
        <v>3</v>
      </c>
    </row>
    <row r="16" spans="1:29" s="14" customFormat="1" ht="24.95" customHeight="1">
      <c r="A16" s="41">
        <v>13</v>
      </c>
      <c r="B16" s="126"/>
      <c r="C16" s="40" t="s">
        <v>49</v>
      </c>
      <c r="D16" s="71">
        <v>314644</v>
      </c>
      <c r="E16" s="72">
        <v>59353</v>
      </c>
      <c r="F16" s="72">
        <v>1200</v>
      </c>
      <c r="G16" s="72">
        <f>E16+F16</f>
        <v>60553</v>
      </c>
      <c r="H16" s="23">
        <f>(G16/D16)*100</f>
        <v>19.244924422521962</v>
      </c>
      <c r="I16" s="168">
        <f>IF((H16&gt;=$V$4),100,((H16/$V$4)*100))</f>
        <v>38.489848845043923</v>
      </c>
      <c r="J16" s="168">
        <v>58</v>
      </c>
      <c r="K16" s="168">
        <v>5</v>
      </c>
      <c r="L16" s="167"/>
      <c r="M16" s="59">
        <v>43000</v>
      </c>
      <c r="N16" s="56">
        <f>M16-E16</f>
        <v>-16353</v>
      </c>
      <c r="O16" s="159"/>
      <c r="P16" s="159"/>
      <c r="Q16" s="159" t="s">
        <v>107</v>
      </c>
      <c r="R16" s="158"/>
      <c r="S16" s="158">
        <v>1200</v>
      </c>
      <c r="T16" s="158">
        <v>61153</v>
      </c>
      <c r="U16" s="166" t="str">
        <f>IF(T16=G16, "TAMAM","HATA")</f>
        <v>HATA</v>
      </c>
      <c r="W16" s="14" t="s">
        <v>93</v>
      </c>
      <c r="X16" s="83">
        <v>2040150</v>
      </c>
      <c r="Y16" s="83">
        <v>2040150</v>
      </c>
      <c r="Z16" s="83"/>
      <c r="AA16" s="83"/>
    </row>
    <row r="17" spans="1:27" s="14" customFormat="1" ht="24.95" customHeight="1">
      <c r="A17" s="41">
        <v>14</v>
      </c>
      <c r="B17" s="126"/>
      <c r="C17" s="40" t="s">
        <v>48</v>
      </c>
      <c r="D17" s="71">
        <v>313142</v>
      </c>
      <c r="E17" s="72">
        <v>136235</v>
      </c>
      <c r="F17" s="72">
        <v>594</v>
      </c>
      <c r="G17" s="72">
        <f>E17+F17</f>
        <v>136829</v>
      </c>
      <c r="H17" s="23">
        <f>(G17/D17)*100</f>
        <v>43.69551194026991</v>
      </c>
      <c r="I17" s="168">
        <f>IF((H17&gt;=$V$4),100,((H17/$V$4)*100))</f>
        <v>87.391023880539819</v>
      </c>
      <c r="J17" s="168">
        <v>129</v>
      </c>
      <c r="K17" s="168">
        <v>87</v>
      </c>
      <c r="L17" s="167"/>
      <c r="M17" s="59">
        <v>109905</v>
      </c>
      <c r="N17" s="56">
        <f>M17-E17</f>
        <v>-26330</v>
      </c>
      <c r="O17" s="159"/>
      <c r="P17" s="159"/>
      <c r="Q17" s="159"/>
      <c r="R17" s="158"/>
      <c r="S17" s="158">
        <v>594</v>
      </c>
      <c r="T17" s="158">
        <v>136829</v>
      </c>
      <c r="U17" s="158" t="str">
        <f>IF(T17=G17, "TAMAM","HATA")</f>
        <v>TAMAM</v>
      </c>
    </row>
    <row r="18" spans="1:27" s="14" customFormat="1" ht="24.95" customHeight="1">
      <c r="A18" s="41">
        <v>15</v>
      </c>
      <c r="B18" s="126"/>
      <c r="C18" s="40" t="s">
        <v>47</v>
      </c>
      <c r="D18" s="71">
        <v>72220</v>
      </c>
      <c r="E18" s="72">
        <v>29478</v>
      </c>
      <c r="F18" s="72">
        <v>2000</v>
      </c>
      <c r="G18" s="72">
        <f>E18+F18</f>
        <v>31478</v>
      </c>
      <c r="H18" s="23">
        <f>(G18/D18)*100</f>
        <v>43.586264192744387</v>
      </c>
      <c r="I18" s="168">
        <f>IF((H18&gt;=$V$4),100,((H18/$V$4)*100))</f>
        <v>87.172528385488775</v>
      </c>
      <c r="J18" s="168">
        <v>58</v>
      </c>
      <c r="K18" s="168">
        <v>32</v>
      </c>
      <c r="L18" s="167"/>
      <c r="M18" s="59">
        <v>18125</v>
      </c>
      <c r="N18" s="56">
        <f>M18-E18</f>
        <v>-11353</v>
      </c>
      <c r="O18" s="160" t="s">
        <v>106</v>
      </c>
      <c r="P18" s="159"/>
      <c r="Q18" s="159"/>
      <c r="R18" s="158"/>
      <c r="S18" s="158">
        <v>2000</v>
      </c>
      <c r="T18" s="158">
        <v>33478</v>
      </c>
      <c r="U18" s="166" t="str">
        <f>IF(T18=G18, "TAMAM","HATA")</f>
        <v>HATA</v>
      </c>
      <c r="W18" s="1"/>
      <c r="X18" s="121" t="s">
        <v>89</v>
      </c>
      <c r="Y18" s="128"/>
      <c r="Z18" s="128"/>
      <c r="AA18" s="129"/>
    </row>
    <row r="19" spans="1:27" s="14" customFormat="1" ht="24.95" customHeight="1">
      <c r="A19" s="41">
        <v>16</v>
      </c>
      <c r="B19" s="126"/>
      <c r="C19" s="40" t="s">
        <v>46</v>
      </c>
      <c r="D19" s="71">
        <v>213500</v>
      </c>
      <c r="E19" s="72">
        <v>150000</v>
      </c>
      <c r="F19" s="72">
        <v>2600</v>
      </c>
      <c r="G19" s="72">
        <f>E19+F19</f>
        <v>152600</v>
      </c>
      <c r="H19" s="23">
        <f>(G19/D19)*100</f>
        <v>71.47540983606558</v>
      </c>
      <c r="I19" s="168">
        <f>IF((H19&gt;=$V$4),100,((H19/$V$4)*100))</f>
        <v>100</v>
      </c>
      <c r="J19" s="168">
        <v>31</v>
      </c>
      <c r="K19" s="168">
        <v>27</v>
      </c>
      <c r="L19" s="167"/>
      <c r="M19" s="59">
        <v>62000</v>
      </c>
      <c r="N19" s="56">
        <f>M19-E19</f>
        <v>-88000</v>
      </c>
      <c r="O19" s="159"/>
      <c r="P19" s="159"/>
      <c r="Q19" s="159"/>
      <c r="R19" s="158"/>
      <c r="S19" s="158">
        <v>2600</v>
      </c>
      <c r="T19" s="158">
        <v>153800</v>
      </c>
      <c r="U19" s="166" t="str">
        <f>IF(T19=G19, "TAMAM","HATA")</f>
        <v>HATA</v>
      </c>
      <c r="X19" s="82">
        <v>2019</v>
      </c>
      <c r="Y19" s="82">
        <v>2020</v>
      </c>
      <c r="Z19" s="82">
        <v>2021</v>
      </c>
      <c r="AA19" s="82">
        <v>2022</v>
      </c>
    </row>
    <row r="20" spans="1:27" s="14" customFormat="1" ht="24.95" customHeight="1">
      <c r="A20" s="41">
        <v>17</v>
      </c>
      <c r="B20" s="127"/>
      <c r="C20" s="40" t="s">
        <v>45</v>
      </c>
      <c r="D20" s="71">
        <v>218053</v>
      </c>
      <c r="E20" s="72">
        <v>6930</v>
      </c>
      <c r="F20" s="72">
        <v>0</v>
      </c>
      <c r="G20" s="72">
        <f>E20+F20</f>
        <v>6930</v>
      </c>
      <c r="H20" s="23">
        <f>(G20/D20)*100</f>
        <v>3.1781264188064364</v>
      </c>
      <c r="I20" s="168">
        <f>IF((H20&gt;=$V$4),100,((H20/$V$4)*100))</f>
        <v>6.3562528376128729</v>
      </c>
      <c r="J20" s="168">
        <v>71</v>
      </c>
      <c r="K20" s="168">
        <v>10</v>
      </c>
      <c r="L20" s="167"/>
      <c r="M20" s="59">
        <v>6930</v>
      </c>
      <c r="N20" s="56">
        <f>M20-E20</f>
        <v>0</v>
      </c>
      <c r="O20" s="159"/>
      <c r="P20" s="159"/>
      <c r="Q20" s="159"/>
      <c r="R20" s="158"/>
      <c r="S20" s="158">
        <v>0</v>
      </c>
      <c r="T20" s="158">
        <v>6930</v>
      </c>
      <c r="U20" s="158" t="str">
        <f>IF(T20=G20, "TAMAM","HATA")</f>
        <v>TAMAM</v>
      </c>
      <c r="W20" s="178" t="s">
        <v>96</v>
      </c>
      <c r="X20" s="81">
        <v>50</v>
      </c>
      <c r="Y20" s="81">
        <v>100</v>
      </c>
      <c r="Z20" s="81" t="s">
        <v>3</v>
      </c>
      <c r="AA20" s="81" t="s">
        <v>3</v>
      </c>
    </row>
    <row r="21" spans="1:27" s="14" customFormat="1" ht="24.95" customHeight="1">
      <c r="A21" s="63">
        <v>18</v>
      </c>
      <c r="B21" s="141" t="s">
        <v>75</v>
      </c>
      <c r="C21" s="40" t="s">
        <v>43</v>
      </c>
      <c r="D21" s="71">
        <v>387211</v>
      </c>
      <c r="E21" s="72">
        <v>30553</v>
      </c>
      <c r="F21" s="72">
        <v>2223</v>
      </c>
      <c r="G21" s="72">
        <f>E21+F21</f>
        <v>32776</v>
      </c>
      <c r="H21" s="23">
        <f>(G21/D21)*100</f>
        <v>8.464635560456701</v>
      </c>
      <c r="I21" s="168">
        <f>IF((H21&gt;=$V$4),100,((H21/$V$4)*100))</f>
        <v>16.929271120913402</v>
      </c>
      <c r="J21" s="168">
        <v>18</v>
      </c>
      <c r="K21" s="168">
        <v>4</v>
      </c>
      <c r="L21" s="167"/>
      <c r="M21" s="59">
        <v>28000</v>
      </c>
      <c r="N21" s="56">
        <f>M21-E21</f>
        <v>-2553</v>
      </c>
      <c r="O21" s="159"/>
      <c r="P21" s="159"/>
      <c r="Q21" s="159"/>
      <c r="R21" s="158"/>
      <c r="S21" s="158">
        <v>2223</v>
      </c>
      <c r="T21" s="158">
        <v>33807</v>
      </c>
      <c r="U21" s="166" t="str">
        <f>IF(T21=G21, "TAMAM","HATA")</f>
        <v>HATA</v>
      </c>
      <c r="W21" s="14" t="s">
        <v>94</v>
      </c>
      <c r="X21" s="83">
        <v>1039730</v>
      </c>
      <c r="Y21" s="83">
        <v>1039730</v>
      </c>
      <c r="Z21" s="83"/>
      <c r="AA21" s="83"/>
    </row>
    <row r="22" spans="1:27" s="14" customFormat="1" ht="24.95" customHeight="1">
      <c r="A22" s="63">
        <v>19</v>
      </c>
      <c r="B22" s="142"/>
      <c r="C22" s="40" t="s">
        <v>42</v>
      </c>
      <c r="D22" s="71">
        <v>45000</v>
      </c>
      <c r="E22" s="72">
        <v>41380</v>
      </c>
      <c r="F22" s="72">
        <v>880</v>
      </c>
      <c r="G22" s="72">
        <f>E22+F22</f>
        <v>42260</v>
      </c>
      <c r="H22" s="23">
        <f>(G22/D22)*100</f>
        <v>93.911111111111111</v>
      </c>
      <c r="I22" s="168">
        <f>IF((H22&gt;=$V$4),100,((H22/$V$4)*100))</f>
        <v>100</v>
      </c>
      <c r="J22" s="168">
        <v>17</v>
      </c>
      <c r="K22" s="168">
        <v>14</v>
      </c>
      <c r="L22" s="176" t="s">
        <v>3</v>
      </c>
      <c r="M22" s="59">
        <v>31670</v>
      </c>
      <c r="N22" s="56">
        <f>M22-E22</f>
        <v>-9710</v>
      </c>
      <c r="O22" s="159"/>
      <c r="P22" s="159"/>
      <c r="Q22" s="159"/>
      <c r="R22" s="158"/>
      <c r="S22" s="158">
        <v>880</v>
      </c>
      <c r="T22" s="158">
        <v>41460</v>
      </c>
      <c r="U22" s="166" t="str">
        <f>IF(T22=G22, "TAMAM","HATA")</f>
        <v>HATA</v>
      </c>
    </row>
    <row r="23" spans="1:27" s="14" customFormat="1" ht="24.95" customHeight="1">
      <c r="A23" s="63">
        <v>20</v>
      </c>
      <c r="B23" s="142"/>
      <c r="C23" s="40" t="s">
        <v>41</v>
      </c>
      <c r="D23" s="71">
        <v>66700</v>
      </c>
      <c r="E23" s="72">
        <v>45100</v>
      </c>
      <c r="F23" s="72">
        <v>0</v>
      </c>
      <c r="G23" s="72">
        <f>E23+F23</f>
        <v>45100</v>
      </c>
      <c r="H23" s="23">
        <f>(G23/D23)*100</f>
        <v>67.61619190404798</v>
      </c>
      <c r="I23" s="168">
        <f>IF((H23&gt;=$V$4),100,((H23/$V$4)*100))</f>
        <v>100</v>
      </c>
      <c r="J23" s="168">
        <v>8</v>
      </c>
      <c r="K23" s="168">
        <v>5</v>
      </c>
      <c r="L23" s="167"/>
      <c r="M23" s="59">
        <v>45100</v>
      </c>
      <c r="N23" s="56">
        <f>M23-E23</f>
        <v>0</v>
      </c>
      <c r="O23" s="159"/>
      <c r="P23" s="159" t="s">
        <v>109</v>
      </c>
      <c r="Q23" s="159"/>
      <c r="R23" s="158"/>
      <c r="S23" s="158">
        <v>0</v>
      </c>
      <c r="T23" s="158">
        <v>11620</v>
      </c>
      <c r="U23" s="166" t="str">
        <f>IF(T23=G23, "TAMAM","HATA")</f>
        <v>HATA</v>
      </c>
      <c r="W23" s="1"/>
      <c r="X23" s="121" t="s">
        <v>90</v>
      </c>
      <c r="Y23" s="128"/>
      <c r="Z23" s="128"/>
      <c r="AA23" s="129"/>
    </row>
    <row r="24" spans="1:27" s="14" customFormat="1" ht="24.95" customHeight="1">
      <c r="A24" s="63">
        <v>21</v>
      </c>
      <c r="B24" s="142"/>
      <c r="C24" s="40" t="s">
        <v>40</v>
      </c>
      <c r="D24" s="71">
        <v>140419</v>
      </c>
      <c r="E24" s="72">
        <v>68240</v>
      </c>
      <c r="F24" s="72">
        <v>0</v>
      </c>
      <c r="G24" s="72">
        <f>E24+F24</f>
        <v>68240</v>
      </c>
      <c r="H24" s="23">
        <f>(G24/D24)*100</f>
        <v>48.597412031135391</v>
      </c>
      <c r="I24" s="168">
        <f>IF((H24&gt;=$V$4),100,((H24/$V$4)*100))</f>
        <v>97.194824062270783</v>
      </c>
      <c r="J24" s="168">
        <v>8</v>
      </c>
      <c r="K24" s="168">
        <v>0</v>
      </c>
      <c r="L24" s="167"/>
      <c r="M24" s="59">
        <v>68240</v>
      </c>
      <c r="N24" s="56">
        <f>M24-E24</f>
        <v>0</v>
      </c>
      <c r="O24" s="160" t="s">
        <v>106</v>
      </c>
      <c r="P24" s="159"/>
      <c r="Q24" s="159"/>
      <c r="R24" s="158"/>
      <c r="S24" s="158">
        <v>0</v>
      </c>
      <c r="T24" s="158">
        <v>0</v>
      </c>
      <c r="U24" s="158" t="s">
        <v>3</v>
      </c>
      <c r="X24" s="82">
        <v>2019</v>
      </c>
      <c r="Y24" s="82">
        <v>2020</v>
      </c>
      <c r="Z24" s="82">
        <v>2021</v>
      </c>
      <c r="AA24" s="82">
        <v>2022</v>
      </c>
    </row>
    <row r="25" spans="1:27" s="14" customFormat="1" ht="24.95" customHeight="1">
      <c r="A25" s="63">
        <v>22</v>
      </c>
      <c r="B25" s="142"/>
      <c r="C25" s="40" t="s">
        <v>39</v>
      </c>
      <c r="D25" s="71">
        <v>106863</v>
      </c>
      <c r="E25" s="72">
        <v>24779</v>
      </c>
      <c r="F25" s="72">
        <v>0</v>
      </c>
      <c r="G25" s="72">
        <f>E25+F25</f>
        <v>24779</v>
      </c>
      <c r="H25" s="23">
        <f>(G25/D25)*100</f>
        <v>23.187632763444785</v>
      </c>
      <c r="I25" s="168">
        <f>IF((H25&gt;=$V$4),100,((H25/$V$4)*100))</f>
        <v>46.375265526889571</v>
      </c>
      <c r="J25" s="168">
        <v>12</v>
      </c>
      <c r="K25" s="168">
        <v>1</v>
      </c>
      <c r="L25" s="167"/>
      <c r="M25" s="59">
        <v>18291</v>
      </c>
      <c r="N25" s="56">
        <f>M25-E25</f>
        <v>-6488</v>
      </c>
      <c r="O25" s="159"/>
      <c r="P25" s="159"/>
      <c r="Q25" s="159"/>
      <c r="R25" s="158"/>
      <c r="S25" s="158">
        <v>0</v>
      </c>
      <c r="T25" s="158">
        <v>25097</v>
      </c>
      <c r="U25" s="166" t="str">
        <f>IF(T25=G25, "TAMAM","HATA")</f>
        <v>HATA</v>
      </c>
      <c r="W25" s="178" t="s">
        <v>96</v>
      </c>
      <c r="X25" s="81">
        <v>20</v>
      </c>
      <c r="Y25" s="81">
        <v>60</v>
      </c>
      <c r="Z25" s="81">
        <v>100</v>
      </c>
      <c r="AA25" s="81" t="s">
        <v>3</v>
      </c>
    </row>
    <row r="26" spans="1:27" s="14" customFormat="1" ht="24.95" customHeight="1">
      <c r="A26" s="63">
        <v>23</v>
      </c>
      <c r="B26" s="142"/>
      <c r="C26" s="40" t="s">
        <v>38</v>
      </c>
      <c r="D26" s="71">
        <v>28934</v>
      </c>
      <c r="E26" s="72">
        <v>596</v>
      </c>
      <c r="F26" s="72">
        <v>0</v>
      </c>
      <c r="G26" s="72">
        <f>E26+F26</f>
        <v>596</v>
      </c>
      <c r="H26" s="23">
        <f>(G26/D26)*100</f>
        <v>2.0598603718808324</v>
      </c>
      <c r="I26" s="168">
        <f>IF((H26&gt;=$V$4),100,((H26/$V$4)*100))</f>
        <v>4.1197207437616647</v>
      </c>
      <c r="J26" s="168">
        <v>4</v>
      </c>
      <c r="K26" s="168">
        <v>0</v>
      </c>
      <c r="L26" s="167"/>
      <c r="M26" s="59">
        <v>397</v>
      </c>
      <c r="N26" s="56">
        <f>M26-E26</f>
        <v>-199</v>
      </c>
      <c r="O26" s="160" t="s">
        <v>106</v>
      </c>
      <c r="P26" s="159" t="s">
        <v>104</v>
      </c>
      <c r="Q26" s="159"/>
      <c r="R26" s="158"/>
      <c r="S26" s="158">
        <v>0</v>
      </c>
      <c r="T26" s="158">
        <v>397</v>
      </c>
      <c r="U26" s="166" t="str">
        <f>IF(T26=G26, "TAMAM","HATA")</f>
        <v>HATA</v>
      </c>
      <c r="W26" s="14" t="s">
        <v>95</v>
      </c>
      <c r="X26" s="83">
        <v>50685630</v>
      </c>
      <c r="Y26" s="83">
        <v>50685630</v>
      </c>
      <c r="Z26" s="83">
        <v>50685630</v>
      </c>
      <c r="AA26" s="83"/>
    </row>
    <row r="27" spans="1:27" s="14" customFormat="1" ht="24.95" customHeight="1">
      <c r="A27" s="41">
        <v>24</v>
      </c>
      <c r="B27" s="133" t="s">
        <v>37</v>
      </c>
      <c r="C27" s="40" t="s">
        <v>36</v>
      </c>
      <c r="D27" s="71">
        <v>520196</v>
      </c>
      <c r="E27" s="72">
        <v>398672</v>
      </c>
      <c r="F27" s="72">
        <v>10780</v>
      </c>
      <c r="G27" s="72">
        <f>E27+F27</f>
        <v>409452</v>
      </c>
      <c r="H27" s="23">
        <f>(G27/D27)*100</f>
        <v>78.711101200316804</v>
      </c>
      <c r="I27" s="168">
        <f>IF((H27&gt;=$V$4),100,((H27/$V$4)*100))</f>
        <v>100</v>
      </c>
      <c r="J27" s="168">
        <v>75</v>
      </c>
      <c r="K27" s="168">
        <v>42</v>
      </c>
      <c r="L27" s="167"/>
      <c r="M27" s="59">
        <v>254297</v>
      </c>
      <c r="N27" s="56">
        <f>M27-E27</f>
        <v>-144375</v>
      </c>
      <c r="O27" s="159"/>
      <c r="P27" s="159"/>
      <c r="Q27" s="159"/>
      <c r="R27" s="158"/>
      <c r="S27" s="158">
        <v>10780</v>
      </c>
      <c r="T27" s="158">
        <v>352655</v>
      </c>
      <c r="U27" s="166" t="str">
        <f>IF(T27=G27, "TAMAM","HATA")</f>
        <v>HATA</v>
      </c>
    </row>
    <row r="28" spans="1:27" s="14" customFormat="1" ht="24.95" customHeight="1">
      <c r="A28" s="41">
        <v>25</v>
      </c>
      <c r="B28" s="126"/>
      <c r="C28" s="40" t="s">
        <v>35</v>
      </c>
      <c r="D28" s="71">
        <v>255000</v>
      </c>
      <c r="E28" s="72">
        <v>158000</v>
      </c>
      <c r="F28" s="72">
        <v>11000</v>
      </c>
      <c r="G28" s="72">
        <f>E28+F28</f>
        <v>169000</v>
      </c>
      <c r="H28" s="23">
        <f>(G28/D28)*100</f>
        <v>66.274509803921561</v>
      </c>
      <c r="I28" s="168">
        <f>IF((H28&gt;=$V$4),100,((H28/$V$4)*100))</f>
        <v>100</v>
      </c>
      <c r="J28" s="168">
        <v>98</v>
      </c>
      <c r="K28" s="168">
        <v>78</v>
      </c>
      <c r="L28" s="167"/>
      <c r="M28" s="59">
        <v>125000</v>
      </c>
      <c r="N28" s="56">
        <f>M28-E28</f>
        <v>-33000</v>
      </c>
      <c r="O28" s="159"/>
      <c r="P28" s="159"/>
      <c r="Q28" s="159"/>
      <c r="R28" s="158"/>
      <c r="S28" s="158">
        <v>11000</v>
      </c>
      <c r="T28" s="158">
        <v>174000</v>
      </c>
      <c r="U28" s="166" t="str">
        <f>IF(T28=G28, "TAMAM","HATA")</f>
        <v>HATA</v>
      </c>
    </row>
    <row r="29" spans="1:27" s="14" customFormat="1" ht="24.95" customHeight="1">
      <c r="A29" s="41">
        <v>26</v>
      </c>
      <c r="B29" s="126"/>
      <c r="C29" s="40" t="s">
        <v>34</v>
      </c>
      <c r="D29" s="71">
        <v>358833</v>
      </c>
      <c r="E29" s="72">
        <v>147200</v>
      </c>
      <c r="F29" s="72">
        <v>0</v>
      </c>
      <c r="G29" s="72">
        <f>E29+F29</f>
        <v>147200</v>
      </c>
      <c r="H29" s="23">
        <f>(G29/D29)*100</f>
        <v>41.021868111349846</v>
      </c>
      <c r="I29" s="168">
        <f>IF((H29&gt;=$V$4),100,((H29/$V$4)*100))</f>
        <v>82.043736222699692</v>
      </c>
      <c r="J29" s="168">
        <v>34</v>
      </c>
      <c r="K29" s="168">
        <v>0</v>
      </c>
      <c r="L29" s="167"/>
      <c r="M29" s="59">
        <v>147200</v>
      </c>
      <c r="N29" s="56">
        <f>M29-E29</f>
        <v>0</v>
      </c>
      <c r="O29" s="159"/>
      <c r="P29" s="159"/>
      <c r="Q29" s="159" t="s">
        <v>105</v>
      </c>
      <c r="R29" s="158"/>
      <c r="S29" s="158">
        <v>0</v>
      </c>
      <c r="T29" s="158">
        <v>147200</v>
      </c>
      <c r="U29" s="158" t="str">
        <f>IF(T29=G29, "TAMAM","HATA")</f>
        <v>TAMAM</v>
      </c>
    </row>
    <row r="30" spans="1:27" s="14" customFormat="1" ht="24.95" customHeight="1">
      <c r="A30" s="41">
        <v>27</v>
      </c>
      <c r="B30" s="126"/>
      <c r="C30" s="40" t="s">
        <v>33</v>
      </c>
      <c r="D30" s="71">
        <v>31789</v>
      </c>
      <c r="E30" s="72">
        <v>16500</v>
      </c>
      <c r="F30" s="72">
        <v>1091</v>
      </c>
      <c r="G30" s="72">
        <f>E30+F30</f>
        <v>17591</v>
      </c>
      <c r="H30" s="23">
        <f>(G30/D30)*100</f>
        <v>55.336751706565167</v>
      </c>
      <c r="I30" s="168">
        <f>IF((H30&gt;=$V$4),100,((H30/$V$4)*100))</f>
        <v>100</v>
      </c>
      <c r="J30" s="168">
        <v>46</v>
      </c>
      <c r="K30" s="168">
        <v>5</v>
      </c>
      <c r="L30" s="167"/>
      <c r="M30" s="59">
        <v>10333</v>
      </c>
      <c r="N30" s="56">
        <f>M30-E30</f>
        <v>-6167</v>
      </c>
      <c r="O30" s="159"/>
      <c r="P30" s="159"/>
      <c r="Q30" s="159"/>
      <c r="R30" s="158"/>
      <c r="S30" s="158">
        <v>1091</v>
      </c>
      <c r="T30" s="158">
        <v>18182</v>
      </c>
      <c r="U30" s="166" t="str">
        <f>IF(T30=G30, "TAMAM","HATA")</f>
        <v>HATA</v>
      </c>
    </row>
    <row r="31" spans="1:27" s="14" customFormat="1" ht="24.95" customHeight="1">
      <c r="A31" s="41">
        <v>28</v>
      </c>
      <c r="B31" s="126"/>
      <c r="C31" s="40" t="s">
        <v>32</v>
      </c>
      <c r="D31" s="71">
        <v>427832</v>
      </c>
      <c r="E31" s="72">
        <v>152509</v>
      </c>
      <c r="F31" s="72">
        <v>0</v>
      </c>
      <c r="G31" s="72">
        <f>E31+F31</f>
        <v>152509</v>
      </c>
      <c r="H31" s="23">
        <f>(G31/D31)*100</f>
        <v>35.646936180556857</v>
      </c>
      <c r="I31" s="168">
        <f>IF((H31&gt;=$V$4),100,((H31/$V$4)*100))</f>
        <v>71.293872361113714</v>
      </c>
      <c r="J31" s="168">
        <v>55</v>
      </c>
      <c r="K31" s="168">
        <v>11</v>
      </c>
      <c r="L31" s="167"/>
      <c r="M31" s="59">
        <v>122973</v>
      </c>
      <c r="N31" s="56">
        <f>M31-E31</f>
        <v>-29536</v>
      </c>
      <c r="O31" s="160" t="s">
        <v>111</v>
      </c>
      <c r="P31" s="159"/>
      <c r="Q31" s="159"/>
      <c r="R31" s="158"/>
      <c r="S31" s="158">
        <v>0</v>
      </c>
      <c r="T31" s="158">
        <v>51468</v>
      </c>
      <c r="U31" s="166" t="str">
        <f>IF(T31=G31, "TAMAM","HATA")</f>
        <v>HATA</v>
      </c>
    </row>
    <row r="32" spans="1:27" s="14" customFormat="1" ht="24.95" customHeight="1">
      <c r="A32" s="41">
        <v>29</v>
      </c>
      <c r="B32" s="126"/>
      <c r="C32" s="40" t="s">
        <v>31</v>
      </c>
      <c r="D32" s="71">
        <v>108000</v>
      </c>
      <c r="E32" s="72">
        <v>47800</v>
      </c>
      <c r="F32" s="72">
        <v>800</v>
      </c>
      <c r="G32" s="72">
        <f>E32+F32</f>
        <v>48600</v>
      </c>
      <c r="H32" s="23">
        <f>(G32/D32)*100</f>
        <v>45</v>
      </c>
      <c r="I32" s="168">
        <f>IF((H32&gt;=$V$4),100,((H32/$V$4)*100))</f>
        <v>90</v>
      </c>
      <c r="J32" s="168">
        <v>82</v>
      </c>
      <c r="K32" s="168">
        <v>35</v>
      </c>
      <c r="L32" s="167"/>
      <c r="M32" s="59">
        <v>41550</v>
      </c>
      <c r="N32" s="56">
        <f>M32-E32</f>
        <v>-6250</v>
      </c>
      <c r="O32" s="159"/>
      <c r="P32" s="159"/>
      <c r="Q32" s="159"/>
      <c r="R32" s="158"/>
      <c r="S32" s="158">
        <v>800</v>
      </c>
      <c r="T32" s="158">
        <v>9600</v>
      </c>
      <c r="U32" s="166" t="str">
        <f>IF(T32=G32, "TAMAM","HATA")</f>
        <v>HATA</v>
      </c>
    </row>
    <row r="33" spans="1:21" s="14" customFormat="1" ht="24.95" customHeight="1">
      <c r="A33" s="41">
        <v>30</v>
      </c>
      <c r="B33" s="126"/>
      <c r="C33" s="40" t="s">
        <v>30</v>
      </c>
      <c r="D33" s="71">
        <v>201566</v>
      </c>
      <c r="E33" s="72">
        <v>175220</v>
      </c>
      <c r="F33" s="72">
        <v>0</v>
      </c>
      <c r="G33" s="72">
        <f>E33+F33</f>
        <v>175220</v>
      </c>
      <c r="H33" s="23">
        <f>(G33/D33)*100</f>
        <v>86.929343242411917</v>
      </c>
      <c r="I33" s="168">
        <f>IF((H33&gt;=$V$4),100,((H33/$V$4)*100))</f>
        <v>100</v>
      </c>
      <c r="J33" s="168">
        <v>35</v>
      </c>
      <c r="K33" s="168">
        <v>33</v>
      </c>
      <c r="L33" s="167"/>
      <c r="M33" s="59">
        <v>48850</v>
      </c>
      <c r="N33" s="56">
        <f>M33-E33</f>
        <v>-126370</v>
      </c>
      <c r="O33" s="159"/>
      <c r="P33" s="159" t="s">
        <v>110</v>
      </c>
      <c r="Q33" s="159"/>
      <c r="R33" s="158"/>
      <c r="S33" s="158">
        <v>0</v>
      </c>
      <c r="T33" s="158">
        <v>172830</v>
      </c>
      <c r="U33" s="166" t="str">
        <f>IF(T33=G33, "TAMAM","HATA")</f>
        <v>HATA</v>
      </c>
    </row>
    <row r="34" spans="1:21" s="14" customFormat="1" ht="24.95" customHeight="1">
      <c r="A34" s="41">
        <v>31</v>
      </c>
      <c r="B34" s="126"/>
      <c r="C34" s="40" t="s">
        <v>29</v>
      </c>
      <c r="D34" s="71">
        <v>64191</v>
      </c>
      <c r="E34" s="72">
        <v>40330</v>
      </c>
      <c r="F34" s="72">
        <v>0</v>
      </c>
      <c r="G34" s="72">
        <f>E34+F34</f>
        <v>40330</v>
      </c>
      <c r="H34" s="23">
        <f>(G34/D34)*100</f>
        <v>62.82812232244396</v>
      </c>
      <c r="I34" s="168">
        <f>IF((H34&gt;=$V$4),100,((H34/$V$4)*100))</f>
        <v>100</v>
      </c>
      <c r="J34" s="168">
        <v>112</v>
      </c>
      <c r="K34" s="168">
        <v>40</v>
      </c>
      <c r="L34" s="167"/>
      <c r="M34" s="59">
        <v>40330</v>
      </c>
      <c r="N34" s="56">
        <f>M34-E34</f>
        <v>0</v>
      </c>
      <c r="O34" s="160" t="s">
        <v>106</v>
      </c>
      <c r="P34" s="159"/>
      <c r="Q34" s="159"/>
      <c r="R34" s="158"/>
      <c r="S34" s="158">
        <v>0</v>
      </c>
      <c r="T34" s="158">
        <v>40330</v>
      </c>
      <c r="U34" s="158" t="str">
        <f>IF(T34=G34, "TAMAM","HATA")</f>
        <v>TAMAM</v>
      </c>
    </row>
    <row r="35" spans="1:21" s="14" customFormat="1" ht="24.95" customHeight="1">
      <c r="A35" s="41">
        <v>32</v>
      </c>
      <c r="B35" s="126"/>
      <c r="C35" s="40" t="s">
        <v>28</v>
      </c>
      <c r="D35" s="71">
        <v>442090</v>
      </c>
      <c r="E35" s="72">
        <v>21451</v>
      </c>
      <c r="F35" s="72">
        <v>1981</v>
      </c>
      <c r="G35" s="72">
        <f>E35+F35</f>
        <v>23432</v>
      </c>
      <c r="H35" s="23">
        <f>(G35/D35)*100</f>
        <v>5.3002782238910626</v>
      </c>
      <c r="I35" s="168">
        <f>IF((H35&gt;=$V$4),100,((H35/$V$4)*100))</f>
        <v>10.600556447782125</v>
      </c>
      <c r="J35" s="168">
        <v>36</v>
      </c>
      <c r="K35" s="168">
        <v>0</v>
      </c>
      <c r="L35" s="167"/>
      <c r="M35" s="59">
        <v>11765</v>
      </c>
      <c r="N35" s="56">
        <f>M35-E35</f>
        <v>-9686</v>
      </c>
      <c r="O35" s="159"/>
      <c r="P35" s="159" t="s">
        <v>109</v>
      </c>
      <c r="Q35" s="159" t="s">
        <v>105</v>
      </c>
      <c r="R35" s="158"/>
      <c r="S35" s="158">
        <v>1981</v>
      </c>
      <c r="T35" s="158">
        <v>23954</v>
      </c>
      <c r="U35" s="166" t="str">
        <f>IF(T35=G35, "TAMAM","HATA")</f>
        <v>HATA</v>
      </c>
    </row>
    <row r="36" spans="1:21" s="14" customFormat="1" ht="24.95" customHeight="1">
      <c r="A36" s="41">
        <v>33</v>
      </c>
      <c r="B36" s="126"/>
      <c r="C36" s="40" t="s">
        <v>27</v>
      </c>
      <c r="D36" s="71">
        <v>188242</v>
      </c>
      <c r="E36" s="72">
        <v>4590</v>
      </c>
      <c r="F36" s="72">
        <v>0</v>
      </c>
      <c r="G36" s="72">
        <f>E36+F36</f>
        <v>4590</v>
      </c>
      <c r="H36" s="23">
        <f>(G36/D36)*100</f>
        <v>2.4383506337586724</v>
      </c>
      <c r="I36" s="168">
        <f>IF((H36&gt;=$V$4),100,((H36/$V$4)*100))</f>
        <v>4.8767012675173449</v>
      </c>
      <c r="J36" s="168">
        <v>26</v>
      </c>
      <c r="K36" s="168">
        <v>5</v>
      </c>
      <c r="L36" s="167"/>
      <c r="M36" s="59">
        <v>4590</v>
      </c>
      <c r="N36" s="56">
        <f>M36-E36</f>
        <v>0</v>
      </c>
      <c r="O36" s="160" t="s">
        <v>106</v>
      </c>
      <c r="P36" s="159"/>
      <c r="Q36" s="159"/>
      <c r="R36" s="158"/>
      <c r="S36" s="158">
        <v>0</v>
      </c>
      <c r="T36" s="158">
        <v>4590</v>
      </c>
      <c r="U36" s="158" t="str">
        <f>IF(T36=G36, "TAMAM","HATA")</f>
        <v>TAMAM</v>
      </c>
    </row>
    <row r="37" spans="1:21" s="14" customFormat="1" ht="24.95" customHeight="1">
      <c r="A37" s="41">
        <v>34</v>
      </c>
      <c r="B37" s="126"/>
      <c r="C37" s="38" t="s">
        <v>26</v>
      </c>
      <c r="D37" s="42">
        <v>51513</v>
      </c>
      <c r="E37" s="61">
        <v>51513</v>
      </c>
      <c r="F37" s="61">
        <v>0</v>
      </c>
      <c r="G37" s="61">
        <f>E37+F37</f>
        <v>51513</v>
      </c>
      <c r="H37" s="175">
        <f>(G37/D37)*100</f>
        <v>100</v>
      </c>
      <c r="I37" s="174">
        <f>IF((H37&gt;=$V$4),100,((H37/$V$4)*100))</f>
        <v>100</v>
      </c>
      <c r="J37" s="174">
        <v>13</v>
      </c>
      <c r="K37" s="174">
        <v>13</v>
      </c>
      <c r="L37" s="167"/>
      <c r="M37" s="59">
        <v>51513</v>
      </c>
      <c r="N37" s="56">
        <f>M37-E37</f>
        <v>0</v>
      </c>
      <c r="O37" s="160" t="s">
        <v>106</v>
      </c>
      <c r="P37" s="159"/>
      <c r="Q37" s="159"/>
      <c r="R37" s="158"/>
      <c r="S37" s="158">
        <v>0</v>
      </c>
      <c r="T37" s="158">
        <v>51513</v>
      </c>
      <c r="U37" s="158" t="str">
        <f>IF(T37=G37, "TAMAM","HATA")</f>
        <v>TAMAM</v>
      </c>
    </row>
    <row r="38" spans="1:21" s="14" customFormat="1" ht="24.95" customHeight="1">
      <c r="A38" s="41">
        <v>35</v>
      </c>
      <c r="B38" s="126"/>
      <c r="C38" s="40" t="s">
        <v>25</v>
      </c>
      <c r="D38" s="71">
        <v>251652</v>
      </c>
      <c r="E38" s="72">
        <v>52000</v>
      </c>
      <c r="F38" s="72">
        <v>10500</v>
      </c>
      <c r="G38" s="72">
        <f>E38+F38</f>
        <v>62500</v>
      </c>
      <c r="H38" s="23">
        <f>(G38/D38)*100</f>
        <v>24.835884475386642</v>
      </c>
      <c r="I38" s="168">
        <f>IF((H38&gt;=$V$4),100,((H38/$V$4)*100))</f>
        <v>49.671768950773284</v>
      </c>
      <c r="J38" s="168">
        <v>100</v>
      </c>
      <c r="K38" s="168">
        <v>40</v>
      </c>
      <c r="L38" s="167"/>
      <c r="M38" s="59">
        <v>19000</v>
      </c>
      <c r="N38" s="56">
        <f>M38-E38</f>
        <v>-33000</v>
      </c>
      <c r="O38" s="177" t="s">
        <v>3</v>
      </c>
      <c r="P38" s="159"/>
      <c r="Q38" s="159"/>
      <c r="R38" s="158"/>
      <c r="S38" s="158">
        <v>10500</v>
      </c>
      <c r="T38" s="158">
        <v>66500</v>
      </c>
      <c r="U38" s="166" t="str">
        <f>IF(T38=G38, "TAMAM","HATA")</f>
        <v>HATA</v>
      </c>
    </row>
    <row r="39" spans="1:21" s="14" customFormat="1" ht="24.95" customHeight="1">
      <c r="A39" s="41">
        <v>36</v>
      </c>
      <c r="B39" s="126"/>
      <c r="C39" s="38" t="s">
        <v>24</v>
      </c>
      <c r="D39" s="42">
        <v>62487</v>
      </c>
      <c r="E39" s="61">
        <v>47400</v>
      </c>
      <c r="F39" s="61">
        <v>15087</v>
      </c>
      <c r="G39" s="61">
        <f>E39+F39</f>
        <v>62487</v>
      </c>
      <c r="H39" s="175">
        <f>(G39/D39)*100</f>
        <v>100</v>
      </c>
      <c r="I39" s="174">
        <f>IF((H39&gt;=$V$4),100,((H39/$V$4)*100))</f>
        <v>100</v>
      </c>
      <c r="J39" s="174">
        <v>34</v>
      </c>
      <c r="K39" s="174">
        <v>34</v>
      </c>
      <c r="L39" s="176" t="s">
        <v>3</v>
      </c>
      <c r="M39" s="59">
        <v>41300</v>
      </c>
      <c r="N39" s="56">
        <f>M39-E39</f>
        <v>-6100</v>
      </c>
      <c r="O39" s="159"/>
      <c r="P39" s="159"/>
      <c r="Q39" s="159" t="s">
        <v>105</v>
      </c>
      <c r="R39" s="158"/>
      <c r="S39" s="158">
        <v>0</v>
      </c>
      <c r="T39" s="158">
        <v>62487</v>
      </c>
      <c r="U39" s="158" t="str">
        <f>IF(T39=G39, "TAMAM","HATA")</f>
        <v>TAMAM</v>
      </c>
    </row>
    <row r="40" spans="1:21" s="14" customFormat="1" ht="24.95" customHeight="1">
      <c r="A40" s="41">
        <v>37</v>
      </c>
      <c r="B40" s="126"/>
      <c r="C40" s="38" t="s">
        <v>23</v>
      </c>
      <c r="D40" s="42">
        <v>46114</v>
      </c>
      <c r="E40" s="61">
        <v>46114</v>
      </c>
      <c r="F40" s="61">
        <v>0</v>
      </c>
      <c r="G40" s="61">
        <f>E40+F40</f>
        <v>46114</v>
      </c>
      <c r="H40" s="175">
        <f>(G40/D40)*100</f>
        <v>100</v>
      </c>
      <c r="I40" s="174">
        <f>IF((H40&gt;=$V$4),100,((H40/$V$4)*100))</f>
        <v>100</v>
      </c>
      <c r="J40" s="174">
        <v>77</v>
      </c>
      <c r="K40" s="174">
        <v>77</v>
      </c>
      <c r="L40" s="167"/>
      <c r="M40" s="59">
        <v>18570</v>
      </c>
      <c r="N40" s="56">
        <f>M40-E40</f>
        <v>-27544</v>
      </c>
      <c r="O40" s="159"/>
      <c r="P40" s="159"/>
      <c r="Q40" s="159"/>
      <c r="R40" s="158"/>
      <c r="S40" s="158">
        <v>0</v>
      </c>
      <c r="T40" s="158">
        <v>49750</v>
      </c>
      <c r="U40" s="166" t="str">
        <f>IF(T40=G40, "TAMAM","HATA")</f>
        <v>HATA</v>
      </c>
    </row>
    <row r="41" spans="1:21" s="14" customFormat="1" ht="24.95" customHeight="1">
      <c r="A41" s="41">
        <v>38</v>
      </c>
      <c r="B41" s="126"/>
      <c r="C41" s="40" t="s">
        <v>22</v>
      </c>
      <c r="D41" s="71">
        <v>52259</v>
      </c>
      <c r="E41" s="72">
        <v>14674</v>
      </c>
      <c r="F41" s="72">
        <v>0</v>
      </c>
      <c r="G41" s="72">
        <f>E41+F41</f>
        <v>14674</v>
      </c>
      <c r="H41" s="23">
        <f>(G41/D41)*100</f>
        <v>28.079373887751391</v>
      </c>
      <c r="I41" s="168">
        <f>IF((H41&gt;=$V$4),100,((H41/$V$4)*100))</f>
        <v>56.158747775502782</v>
      </c>
      <c r="J41" s="168">
        <v>69</v>
      </c>
      <c r="K41" s="168">
        <v>53</v>
      </c>
      <c r="L41" s="167"/>
      <c r="M41" s="59">
        <v>6474</v>
      </c>
      <c r="N41" s="56">
        <f>M41-E41</f>
        <v>-8200</v>
      </c>
      <c r="O41" s="159"/>
      <c r="P41" s="159"/>
      <c r="Q41" s="159"/>
      <c r="R41" s="158"/>
      <c r="S41" s="158">
        <v>0</v>
      </c>
      <c r="T41" s="158">
        <v>14674</v>
      </c>
      <c r="U41" s="158" t="str">
        <f>IF(T41=G41, "TAMAM","HATA")</f>
        <v>TAMAM</v>
      </c>
    </row>
    <row r="42" spans="1:21" s="14" customFormat="1" ht="24.95" customHeight="1">
      <c r="A42" s="41">
        <v>39</v>
      </c>
      <c r="B42" s="126"/>
      <c r="C42" s="40" t="s">
        <v>21</v>
      </c>
      <c r="D42" s="71">
        <v>135481</v>
      </c>
      <c r="E42" s="72">
        <v>118277</v>
      </c>
      <c r="F42" s="72">
        <v>2700</v>
      </c>
      <c r="G42" s="72">
        <f>E42+F42</f>
        <v>120977</v>
      </c>
      <c r="H42" s="23">
        <f>(G42/D42)*100</f>
        <v>89.294439810748372</v>
      </c>
      <c r="I42" s="168">
        <f>IF((H42&gt;=$V$4),100,((H42/$V$4)*100))</f>
        <v>100</v>
      </c>
      <c r="J42" s="168">
        <v>50</v>
      </c>
      <c r="K42" s="168">
        <v>47</v>
      </c>
      <c r="L42" s="167"/>
      <c r="M42" s="59">
        <v>91582</v>
      </c>
      <c r="N42" s="56">
        <f>M42-E42</f>
        <v>-26695</v>
      </c>
      <c r="O42" s="159"/>
      <c r="P42" s="159"/>
      <c r="Q42" s="159"/>
      <c r="R42" s="158"/>
      <c r="S42" s="158">
        <v>2700</v>
      </c>
      <c r="T42" s="158">
        <v>122227</v>
      </c>
      <c r="U42" s="166" t="str">
        <f>IF(T42=G42, "TAMAM","HATA")</f>
        <v>HATA</v>
      </c>
    </row>
    <row r="43" spans="1:21" s="14" customFormat="1" ht="24.95" customHeight="1">
      <c r="A43" s="41">
        <v>40</v>
      </c>
      <c r="B43" s="126"/>
      <c r="C43" s="38" t="s">
        <v>20</v>
      </c>
      <c r="D43" s="42">
        <v>45000</v>
      </c>
      <c r="E43" s="61">
        <v>45000</v>
      </c>
      <c r="F43" s="61">
        <v>0</v>
      </c>
      <c r="G43" s="61">
        <f>E43+F43</f>
        <v>45000</v>
      </c>
      <c r="H43" s="175">
        <f>(G43/D43)*100</f>
        <v>100</v>
      </c>
      <c r="I43" s="174">
        <f>IF((H43&gt;=$V$4),100,((H43/$V$4)*100))</f>
        <v>100</v>
      </c>
      <c r="J43" s="174">
        <v>12</v>
      </c>
      <c r="K43" s="174">
        <v>12</v>
      </c>
      <c r="L43" s="167"/>
      <c r="M43" s="59">
        <v>45000</v>
      </c>
      <c r="N43" s="56">
        <f>M43-E43</f>
        <v>0</v>
      </c>
      <c r="O43" s="160" t="s">
        <v>106</v>
      </c>
      <c r="P43" s="159" t="s">
        <v>104</v>
      </c>
      <c r="Q43" s="159" t="s">
        <v>102</v>
      </c>
      <c r="R43" s="158"/>
      <c r="S43" s="158">
        <v>0</v>
      </c>
      <c r="T43" s="158">
        <v>0</v>
      </c>
      <c r="U43" s="166" t="str">
        <f>IF(T43=G43, "TAMAM","HATA")</f>
        <v>HATA</v>
      </c>
    </row>
    <row r="44" spans="1:21" s="14" customFormat="1" ht="24.95" customHeight="1">
      <c r="A44" s="41">
        <v>41</v>
      </c>
      <c r="B44" s="126"/>
      <c r="C44" s="40" t="s">
        <v>19</v>
      </c>
      <c r="D44" s="71">
        <v>42584</v>
      </c>
      <c r="E44" s="72">
        <v>1540</v>
      </c>
      <c r="F44" s="72">
        <v>0</v>
      </c>
      <c r="G44" s="72">
        <f>E44+F44</f>
        <v>1540</v>
      </c>
      <c r="H44" s="23">
        <f>(G44/D44)*100</f>
        <v>3.6163817396205147</v>
      </c>
      <c r="I44" s="168">
        <f>IF((H44&gt;=$V$4),100,((H44/$V$4)*100))</f>
        <v>7.2327634792410294</v>
      </c>
      <c r="J44" s="168">
        <v>47</v>
      </c>
      <c r="K44" s="168">
        <v>12</v>
      </c>
      <c r="L44" s="167"/>
      <c r="M44" s="59">
        <v>1540</v>
      </c>
      <c r="N44" s="56">
        <f>M44-E44</f>
        <v>0</v>
      </c>
      <c r="O44" s="160" t="s">
        <v>106</v>
      </c>
      <c r="P44" s="159"/>
      <c r="Q44" s="159"/>
      <c r="R44" s="158"/>
      <c r="S44" s="158">
        <v>0</v>
      </c>
      <c r="T44" s="158">
        <v>1540</v>
      </c>
      <c r="U44" s="158" t="str">
        <f>IF(T44=G44, "TAMAM","HATA")</f>
        <v>TAMAM</v>
      </c>
    </row>
    <row r="45" spans="1:21" s="14" customFormat="1" ht="24.95" customHeight="1">
      <c r="A45" s="41">
        <v>42</v>
      </c>
      <c r="B45" s="126"/>
      <c r="C45" s="38" t="s">
        <v>18</v>
      </c>
      <c r="D45" s="42">
        <v>72960</v>
      </c>
      <c r="E45" s="61">
        <v>72960</v>
      </c>
      <c r="F45" s="61">
        <v>0</v>
      </c>
      <c r="G45" s="61">
        <f>E45+F45</f>
        <v>72960</v>
      </c>
      <c r="H45" s="175">
        <f>(G45/D45)*100</f>
        <v>100</v>
      </c>
      <c r="I45" s="174">
        <f>IF((H45&gt;=$V$4),100,((H45/$V$4)*100))</f>
        <v>100</v>
      </c>
      <c r="J45" s="174">
        <v>76</v>
      </c>
      <c r="K45" s="174">
        <v>76</v>
      </c>
      <c r="L45" s="167"/>
      <c r="M45" s="59">
        <v>66053</v>
      </c>
      <c r="N45" s="56">
        <f>M45-E45</f>
        <v>-6907</v>
      </c>
      <c r="O45" s="159"/>
      <c r="P45" s="159"/>
      <c r="Q45" s="159"/>
      <c r="R45" s="158"/>
      <c r="S45" s="158">
        <v>0</v>
      </c>
      <c r="T45" s="158">
        <v>72960</v>
      </c>
      <c r="U45" s="158" t="str">
        <f>IF(T45=G45, "TAMAM","HATA")</f>
        <v>TAMAM</v>
      </c>
    </row>
    <row r="46" spans="1:21" s="14" customFormat="1" ht="24.95" customHeight="1">
      <c r="A46" s="41">
        <v>43</v>
      </c>
      <c r="B46" s="127"/>
      <c r="C46" s="40" t="s">
        <v>17</v>
      </c>
      <c r="D46" s="71">
        <v>135006</v>
      </c>
      <c r="E46" s="72">
        <v>18800</v>
      </c>
      <c r="F46" s="72">
        <v>0</v>
      </c>
      <c r="G46" s="72">
        <f>E46+F46</f>
        <v>18800</v>
      </c>
      <c r="H46" s="23">
        <f>(G46/D46)*100</f>
        <v>13.925307023391554</v>
      </c>
      <c r="I46" s="168">
        <f>IF((H46&gt;=$V$4),100,((H46/$V$4)*100))</f>
        <v>27.850614046783107</v>
      </c>
      <c r="J46" s="168">
        <v>54</v>
      </c>
      <c r="K46" s="168">
        <v>8</v>
      </c>
      <c r="L46" s="167"/>
      <c r="M46" s="59">
        <v>14575</v>
      </c>
      <c r="N46" s="56">
        <f>M46-E46</f>
        <v>-4225</v>
      </c>
      <c r="O46" s="160" t="s">
        <v>103</v>
      </c>
      <c r="P46" s="159"/>
      <c r="Q46" s="159" t="s">
        <v>105</v>
      </c>
      <c r="R46" s="158"/>
      <c r="S46" s="158">
        <v>0</v>
      </c>
      <c r="T46" s="158">
        <v>18000</v>
      </c>
      <c r="U46" s="166" t="str">
        <f>IF(T46=G46, "TAMAM","HATA")</f>
        <v>HATA</v>
      </c>
    </row>
    <row r="47" spans="1:21" s="14" customFormat="1" ht="24.95" customHeight="1">
      <c r="A47" s="63">
        <v>44</v>
      </c>
      <c r="B47" s="143" t="s">
        <v>16</v>
      </c>
      <c r="C47" s="40" t="s">
        <v>16</v>
      </c>
      <c r="D47" s="71">
        <v>377361</v>
      </c>
      <c r="E47" s="72">
        <v>36000</v>
      </c>
      <c r="F47" s="72">
        <v>9000</v>
      </c>
      <c r="G47" s="72">
        <f>E47+F47</f>
        <v>45000</v>
      </c>
      <c r="H47" s="23">
        <f>(G47/D47)*100</f>
        <v>11.924920699277349</v>
      </c>
      <c r="I47" s="168">
        <f>IF((H47&gt;=$V$4),100,((H47/$V$4)*100))</f>
        <v>23.849841398554698</v>
      </c>
      <c r="J47" s="168">
        <v>60</v>
      </c>
      <c r="K47" s="168">
        <v>9</v>
      </c>
      <c r="L47" s="167"/>
      <c r="M47" s="59">
        <v>17000</v>
      </c>
      <c r="N47" s="56">
        <f>M47-E47</f>
        <v>-19000</v>
      </c>
      <c r="O47" s="159"/>
      <c r="P47" s="159"/>
      <c r="Q47" s="159" t="s">
        <v>105</v>
      </c>
      <c r="R47" s="158"/>
      <c r="S47" s="14">
        <v>9000</v>
      </c>
      <c r="T47" s="14">
        <v>49000</v>
      </c>
      <c r="U47" s="166" t="str">
        <f>IF(T47=G47, "TAMAM","HATA")</f>
        <v>HATA</v>
      </c>
    </row>
    <row r="48" spans="1:21" s="14" customFormat="1" ht="24.95" customHeight="1">
      <c r="A48" s="63">
        <v>45</v>
      </c>
      <c r="B48" s="144"/>
      <c r="C48" s="38" t="s">
        <v>15</v>
      </c>
      <c r="D48" s="42">
        <v>144805</v>
      </c>
      <c r="E48" s="61">
        <v>144805</v>
      </c>
      <c r="F48" s="61">
        <v>0</v>
      </c>
      <c r="G48" s="61">
        <f>E48+F48</f>
        <v>144805</v>
      </c>
      <c r="H48" s="175">
        <f>(G48/D48)*100</f>
        <v>100</v>
      </c>
      <c r="I48" s="174">
        <f>IF((H48&gt;=$V$4),100,((H48/$V$4)*100))</f>
        <v>100</v>
      </c>
      <c r="J48" s="174">
        <v>65</v>
      </c>
      <c r="K48" s="174">
        <v>65</v>
      </c>
      <c r="L48" s="167"/>
      <c r="M48" s="59">
        <v>144805</v>
      </c>
      <c r="N48" s="56">
        <f>M48-E48</f>
        <v>0</v>
      </c>
      <c r="O48" s="159"/>
      <c r="P48" s="159" t="s">
        <v>104</v>
      </c>
      <c r="Q48" s="159" t="s">
        <v>105</v>
      </c>
      <c r="R48" s="158"/>
      <c r="S48" s="158">
        <v>0</v>
      </c>
      <c r="T48" s="158">
        <v>144805</v>
      </c>
      <c r="U48" s="158" t="str">
        <f>IF(T48=G48, "TAMAM","HATA")</f>
        <v>TAMAM</v>
      </c>
    </row>
    <row r="49" spans="1:21" s="14" customFormat="1" ht="24.95" customHeight="1">
      <c r="A49" s="63">
        <v>46</v>
      </c>
      <c r="B49" s="144"/>
      <c r="C49" s="40" t="s">
        <v>14</v>
      </c>
      <c r="D49" s="71">
        <v>128888</v>
      </c>
      <c r="E49" s="72">
        <v>32617</v>
      </c>
      <c r="F49" s="72">
        <v>17483</v>
      </c>
      <c r="G49" s="72">
        <f>E49+F49</f>
        <v>50100</v>
      </c>
      <c r="H49" s="23">
        <f>(G49/D49)*100</f>
        <v>38.870957730742973</v>
      </c>
      <c r="I49" s="168">
        <f>IF((H49&gt;=$V$4),100,((H49/$V$4)*100))</f>
        <v>77.741915461485945</v>
      </c>
      <c r="J49" s="168">
        <v>81</v>
      </c>
      <c r="K49" s="168">
        <v>41</v>
      </c>
      <c r="L49" s="167"/>
      <c r="M49" s="59">
        <v>20670</v>
      </c>
      <c r="N49" s="56">
        <f>M49-E49</f>
        <v>-11947</v>
      </c>
      <c r="O49" s="160" t="s">
        <v>106</v>
      </c>
      <c r="P49" s="159" t="s">
        <v>109</v>
      </c>
      <c r="Q49" s="159"/>
      <c r="R49" s="158"/>
      <c r="S49" s="158">
        <v>17483</v>
      </c>
      <c r="T49" s="158">
        <v>50905</v>
      </c>
      <c r="U49" s="166" t="str">
        <f>IF(T49=G49, "TAMAM","HATA")</f>
        <v>HATA</v>
      </c>
    </row>
    <row r="50" spans="1:21" s="14" customFormat="1" ht="24.95" customHeight="1">
      <c r="A50" s="63">
        <v>47</v>
      </c>
      <c r="B50" s="144"/>
      <c r="C50" s="40" t="s">
        <v>13</v>
      </c>
      <c r="D50" s="71">
        <v>331352</v>
      </c>
      <c r="E50" s="72">
        <v>28368</v>
      </c>
      <c r="F50" s="72">
        <v>260</v>
      </c>
      <c r="G50" s="72">
        <f>E50+F50</f>
        <v>28628</v>
      </c>
      <c r="H50" s="23">
        <f>(G50/D50)*100</f>
        <v>8.6397547019483802</v>
      </c>
      <c r="I50" s="168">
        <f>IF((H50&gt;=$V$4),100,((H50/$V$4)*100))</f>
        <v>17.27950940389676</v>
      </c>
      <c r="J50" s="168">
        <v>120</v>
      </c>
      <c r="K50" s="168">
        <v>10</v>
      </c>
      <c r="L50" s="167"/>
      <c r="M50" s="59">
        <v>27368</v>
      </c>
      <c r="N50" s="56">
        <f>M50-E50</f>
        <v>-1000</v>
      </c>
      <c r="O50" s="160" t="s">
        <v>106</v>
      </c>
      <c r="P50" s="159"/>
      <c r="Q50" s="159"/>
      <c r="R50" s="158"/>
      <c r="S50" s="158">
        <v>260</v>
      </c>
      <c r="T50" s="158">
        <v>28888</v>
      </c>
      <c r="U50" s="166" t="str">
        <f>IF(T50=G50, "TAMAM","HATA")</f>
        <v>HATA</v>
      </c>
    </row>
    <row r="51" spans="1:21" s="14" customFormat="1" ht="24.95" customHeight="1">
      <c r="A51" s="63">
        <v>48</v>
      </c>
      <c r="B51" s="144"/>
      <c r="C51" s="38" t="s">
        <v>12</v>
      </c>
      <c r="D51" s="42">
        <v>16407</v>
      </c>
      <c r="E51" s="61">
        <v>16407</v>
      </c>
      <c r="F51" s="61">
        <v>0</v>
      </c>
      <c r="G51" s="61">
        <f>E51+F51</f>
        <v>16407</v>
      </c>
      <c r="H51" s="175">
        <f>(G51/D51)*100</f>
        <v>100</v>
      </c>
      <c r="I51" s="174">
        <f>IF((H51&gt;=$V$4),100,((H51/$V$4)*100))</f>
        <v>100</v>
      </c>
      <c r="J51" s="174">
        <v>2</v>
      </c>
      <c r="K51" s="174">
        <v>2</v>
      </c>
      <c r="L51" s="167"/>
      <c r="M51" s="59">
        <v>16407</v>
      </c>
      <c r="N51" s="56">
        <f>M51-E51</f>
        <v>0</v>
      </c>
      <c r="O51" s="160" t="s">
        <v>106</v>
      </c>
      <c r="P51" s="159" t="s">
        <v>109</v>
      </c>
      <c r="Q51" s="159" t="s">
        <v>102</v>
      </c>
      <c r="R51" s="158"/>
      <c r="S51" s="158">
        <v>0</v>
      </c>
      <c r="T51" s="158">
        <v>0</v>
      </c>
      <c r="U51" s="166" t="str">
        <f>IF(T51=G51, "TAMAM","HATA")</f>
        <v>HATA</v>
      </c>
    </row>
    <row r="52" spans="1:21" s="14" customFormat="1" ht="24.95" customHeight="1">
      <c r="A52" s="63">
        <v>49</v>
      </c>
      <c r="B52" s="144"/>
      <c r="C52" s="40" t="s">
        <v>11</v>
      </c>
      <c r="D52" s="71">
        <v>116700</v>
      </c>
      <c r="E52" s="72">
        <v>38000</v>
      </c>
      <c r="F52" s="72">
        <v>3000</v>
      </c>
      <c r="G52" s="72">
        <f>E52+F52</f>
        <v>41000</v>
      </c>
      <c r="H52" s="23">
        <f>(G52/D52)*100</f>
        <v>35.132819194515854</v>
      </c>
      <c r="I52" s="168">
        <f>IF((H52&gt;=$V$4),100,((H52/$V$4)*100))</f>
        <v>70.265638389031707</v>
      </c>
      <c r="J52" s="168">
        <v>72</v>
      </c>
      <c r="K52" s="168">
        <v>24</v>
      </c>
      <c r="L52" s="167"/>
      <c r="M52" s="59">
        <v>21000</v>
      </c>
      <c r="N52" s="56">
        <f>M52-E52</f>
        <v>-17000</v>
      </c>
      <c r="O52" s="159"/>
      <c r="P52" s="159"/>
      <c r="Q52" s="159"/>
      <c r="R52" s="158"/>
      <c r="S52" s="158">
        <v>3000</v>
      </c>
      <c r="T52" s="158">
        <v>41000</v>
      </c>
      <c r="U52" s="158" t="str">
        <f>IF(T52=G52, "TAMAM","HATA")</f>
        <v>TAMAM</v>
      </c>
    </row>
    <row r="53" spans="1:21" s="14" customFormat="1" ht="24.95" customHeight="1">
      <c r="A53" s="63">
        <v>50</v>
      </c>
      <c r="B53" s="144"/>
      <c r="C53" s="40" t="s">
        <v>10</v>
      </c>
      <c r="D53" s="71">
        <v>42845</v>
      </c>
      <c r="E53" s="72">
        <v>9630</v>
      </c>
      <c r="F53" s="72">
        <v>0</v>
      </c>
      <c r="G53" s="72">
        <f>E53+F53</f>
        <v>9630</v>
      </c>
      <c r="H53" s="23">
        <f>(G53/D53)*100</f>
        <v>22.476368304352899</v>
      </c>
      <c r="I53" s="168">
        <f>IF((H53&gt;=$V$4),100,((H53/$V$4)*100))</f>
        <v>44.952736608705798</v>
      </c>
      <c r="J53" s="168">
        <v>14</v>
      </c>
      <c r="K53" s="168">
        <v>4</v>
      </c>
      <c r="L53" s="167"/>
      <c r="M53" s="59">
        <v>2780</v>
      </c>
      <c r="N53" s="56">
        <f>M53-E53</f>
        <v>-6850</v>
      </c>
      <c r="O53" s="159"/>
      <c r="P53" s="159"/>
      <c r="Q53" s="159"/>
      <c r="R53" s="158"/>
      <c r="S53" s="158">
        <v>0</v>
      </c>
      <c r="T53" s="158">
        <v>9630</v>
      </c>
      <c r="U53" s="158" t="str">
        <f>IF(T53=G53, "TAMAM","HATA")</f>
        <v>TAMAM</v>
      </c>
    </row>
    <row r="54" spans="1:21" s="169" customFormat="1" ht="24.95" customHeight="1">
      <c r="A54" s="63">
        <v>51</v>
      </c>
      <c r="B54" s="144"/>
      <c r="C54" s="21" t="s">
        <v>9</v>
      </c>
      <c r="D54" s="71">
        <v>154468</v>
      </c>
      <c r="E54" s="72">
        <v>34655</v>
      </c>
      <c r="F54" s="72">
        <v>2000</v>
      </c>
      <c r="G54" s="72">
        <f>E54+F54</f>
        <v>36655</v>
      </c>
      <c r="H54" s="23">
        <f>(G54/D54)*100</f>
        <v>23.729834010927831</v>
      </c>
      <c r="I54" s="168">
        <f>IF((H54&gt;=$V$4),100,((H54/$V$4)*100))</f>
        <v>47.459668021855663</v>
      </c>
      <c r="J54" s="168">
        <v>56</v>
      </c>
      <c r="K54" s="168">
        <v>25</v>
      </c>
      <c r="L54" s="167"/>
      <c r="M54" s="173">
        <v>34655</v>
      </c>
      <c r="N54" s="103">
        <f>M54-E54</f>
        <v>0</v>
      </c>
      <c r="O54" s="172" t="s">
        <v>106</v>
      </c>
      <c r="P54" s="171" t="s">
        <v>108</v>
      </c>
      <c r="Q54" s="171" t="s">
        <v>107</v>
      </c>
      <c r="R54" s="170"/>
      <c r="S54" s="170">
        <v>2000</v>
      </c>
      <c r="T54" s="170">
        <v>37655</v>
      </c>
      <c r="U54" s="166" t="str">
        <f>IF(T54=G54, "TAMAM","HATA")</f>
        <v>HATA</v>
      </c>
    </row>
    <row r="55" spans="1:21" s="14" customFormat="1" ht="24.95" customHeight="1">
      <c r="A55" s="63">
        <v>52</v>
      </c>
      <c r="B55" s="144"/>
      <c r="C55" s="21" t="s">
        <v>8</v>
      </c>
      <c r="D55" s="71">
        <v>228518</v>
      </c>
      <c r="E55" s="72">
        <v>53150</v>
      </c>
      <c r="F55" s="72">
        <v>5800</v>
      </c>
      <c r="G55" s="72">
        <f>E55+F55</f>
        <v>58950</v>
      </c>
      <c r="H55" s="23">
        <f>(G55/D55)*100</f>
        <v>25.796654968098792</v>
      </c>
      <c r="I55" s="168">
        <f>IF((H55&gt;=$V$4),100,((H55/$V$4)*100))</f>
        <v>51.593309936197585</v>
      </c>
      <c r="J55" s="168">
        <v>37</v>
      </c>
      <c r="K55" s="168">
        <v>29</v>
      </c>
      <c r="L55" s="167"/>
      <c r="M55" s="59">
        <v>31500</v>
      </c>
      <c r="N55" s="56">
        <f>M55-E55</f>
        <v>-21650</v>
      </c>
      <c r="O55" s="159"/>
      <c r="P55" s="159"/>
      <c r="Q55" s="159"/>
      <c r="R55" s="158"/>
      <c r="S55" s="158">
        <v>5800</v>
      </c>
      <c r="T55" s="158">
        <v>62250</v>
      </c>
      <c r="U55" s="166" t="str">
        <f>IF(T55=G55, "TAMAM","HATA")</f>
        <v>HATA</v>
      </c>
    </row>
    <row r="56" spans="1:21" s="14" customFormat="1" ht="24.95" customHeight="1">
      <c r="A56" s="63">
        <v>53</v>
      </c>
      <c r="B56" s="144"/>
      <c r="C56" s="21" t="s">
        <v>7</v>
      </c>
      <c r="D56" s="71">
        <v>31971</v>
      </c>
      <c r="E56" s="72">
        <v>0</v>
      </c>
      <c r="F56" s="72">
        <v>0</v>
      </c>
      <c r="G56" s="72">
        <f>E56+F56</f>
        <v>0</v>
      </c>
      <c r="H56" s="23">
        <f>(G56/D56)*100</f>
        <v>0</v>
      </c>
      <c r="I56" s="168">
        <f>IF((H56&gt;=$V$4),100,((H56/$V$4)*100))</f>
        <v>0</v>
      </c>
      <c r="J56" s="168">
        <v>13</v>
      </c>
      <c r="K56" s="168">
        <v>0</v>
      </c>
      <c r="L56" s="167"/>
      <c r="M56" s="59">
        <v>1</v>
      </c>
      <c r="N56" s="56">
        <f>M56-E56</f>
        <v>1</v>
      </c>
      <c r="O56" s="160" t="s">
        <v>106</v>
      </c>
      <c r="P56" s="159"/>
      <c r="Q56" s="159" t="s">
        <v>105</v>
      </c>
      <c r="R56" s="158"/>
      <c r="S56" s="158">
        <v>0</v>
      </c>
      <c r="T56" s="158">
        <v>1</v>
      </c>
      <c r="U56" s="166" t="str">
        <f>IF(T56=G56, "TAMAM","HATA")</f>
        <v>HATA</v>
      </c>
    </row>
    <row r="57" spans="1:21" s="14" customFormat="1" ht="24.95" customHeight="1">
      <c r="A57" s="63">
        <v>54</v>
      </c>
      <c r="B57" s="144"/>
      <c r="C57" s="21" t="s">
        <v>6</v>
      </c>
      <c r="D57" s="71">
        <v>149960</v>
      </c>
      <c r="E57" s="72">
        <v>66000</v>
      </c>
      <c r="F57" s="72">
        <v>10000</v>
      </c>
      <c r="G57" s="72">
        <f>E57+F57</f>
        <v>76000</v>
      </c>
      <c r="H57" s="23">
        <f>(G57/D57)*100</f>
        <v>50.680181381701786</v>
      </c>
      <c r="I57" s="168">
        <f>IF((H57&gt;=$V$4),100,((H57/$V$4)*100))</f>
        <v>100</v>
      </c>
      <c r="J57" s="168">
        <v>45</v>
      </c>
      <c r="K57" s="168">
        <v>25</v>
      </c>
      <c r="L57" s="167"/>
      <c r="M57" s="59">
        <v>38000</v>
      </c>
      <c r="N57" s="56">
        <f>M57-E57</f>
        <v>-28000</v>
      </c>
      <c r="O57" s="159"/>
      <c r="P57" s="159" t="s">
        <v>104</v>
      </c>
      <c r="Q57" s="159"/>
      <c r="R57" s="158"/>
      <c r="S57" s="158">
        <v>10000</v>
      </c>
      <c r="T57" s="158">
        <v>80000</v>
      </c>
      <c r="U57" s="166" t="str">
        <f>IF(T57=G57, "TAMAM","HATA")</f>
        <v>HATA</v>
      </c>
    </row>
    <row r="58" spans="1:21" s="14" customFormat="1" ht="24.95" customHeight="1" thickBot="1">
      <c r="A58" s="63">
        <v>55</v>
      </c>
      <c r="B58" s="145"/>
      <c r="C58" s="30" t="s">
        <v>5</v>
      </c>
      <c r="D58" s="165">
        <v>83800</v>
      </c>
      <c r="E58" s="164">
        <v>70000</v>
      </c>
      <c r="F58" s="164">
        <v>0</v>
      </c>
      <c r="G58" s="164">
        <f>E58+F58</f>
        <v>70000</v>
      </c>
      <c r="H58" s="163">
        <f>(G58/D58)*100</f>
        <v>83.532219570405729</v>
      </c>
      <c r="I58" s="162">
        <f>IF((H58&gt;=$V$4),100,((H58/$V$4)*100))</f>
        <v>100</v>
      </c>
      <c r="J58" s="162">
        <v>86</v>
      </c>
      <c r="K58" s="162">
        <v>86</v>
      </c>
      <c r="L58" s="161"/>
      <c r="M58" s="59">
        <v>70000</v>
      </c>
      <c r="N58" s="56">
        <f>M58-E58</f>
        <v>0</v>
      </c>
      <c r="O58" s="160" t="s">
        <v>103</v>
      </c>
      <c r="P58" s="159"/>
      <c r="Q58" s="159" t="s">
        <v>102</v>
      </c>
      <c r="R58" s="158"/>
      <c r="S58" s="158">
        <v>0</v>
      </c>
      <c r="T58" s="158">
        <v>70000</v>
      </c>
      <c r="U58" s="158" t="str">
        <f>IF(T58=G58, "TAMAM","HATA")</f>
        <v>TAMAM</v>
      </c>
    </row>
    <row r="59" spans="1:21" ht="43.5" customHeight="1" thickBot="1">
      <c r="A59" s="137" t="s">
        <v>0</v>
      </c>
      <c r="B59" s="138"/>
      <c r="C59" s="139"/>
      <c r="D59" s="157">
        <f>SUM(D4:D58)</f>
        <v>11924530</v>
      </c>
      <c r="E59" s="156">
        <f>SUM(E4:E58)</f>
        <v>3892440</v>
      </c>
      <c r="F59" s="155">
        <f>SUM(F4:F58)</f>
        <v>124209</v>
      </c>
      <c r="G59" s="155">
        <f>SUM(G4:G58)</f>
        <v>4016649</v>
      </c>
      <c r="H59" s="154">
        <f>(G59/D59)*100</f>
        <v>33.68391877918878</v>
      </c>
      <c r="I59" s="153">
        <f>IF(((H59/43.33)*100)&gt;100,100,(H59/43.33)*100)</f>
        <v>77.738100113521298</v>
      </c>
      <c r="J59" s="153">
        <f>SUM(J4:J58)</f>
        <v>2999</v>
      </c>
      <c r="K59" s="153">
        <f>SUM(K4:K58)</f>
        <v>1370</v>
      </c>
      <c r="L59" s="152"/>
      <c r="M59" s="151">
        <f>SUM(M4:M58)</f>
        <v>3057616</v>
      </c>
      <c r="N59" s="55">
        <f>SUM(N4:N58)</f>
        <v>-834824</v>
      </c>
    </row>
    <row r="60" spans="1:21" ht="20.25" customHeight="1">
      <c r="B60" s="3"/>
      <c r="C60" s="3"/>
      <c r="E60" s="1" t="s">
        <v>3</v>
      </c>
    </row>
    <row r="61" spans="1:21" ht="17.25" customHeight="1">
      <c r="B61" s="3"/>
      <c r="C61" s="3"/>
      <c r="D61" s="5"/>
      <c r="E61" s="5"/>
      <c r="F61" s="5"/>
      <c r="G61" s="5"/>
      <c r="H61" s="4"/>
      <c r="I61" s="130" t="s">
        <v>4</v>
      </c>
      <c r="J61" s="130"/>
      <c r="K61" s="130"/>
      <c r="L61" s="130"/>
    </row>
    <row r="62" spans="1:21" ht="18" customHeight="1">
      <c r="B62" s="3"/>
      <c r="C62" s="3"/>
      <c r="D62" s="5"/>
      <c r="E62" s="5"/>
      <c r="F62" s="5"/>
      <c r="G62" s="5"/>
      <c r="H62" s="4"/>
      <c r="I62" s="130" t="s">
        <v>2</v>
      </c>
      <c r="J62" s="130"/>
      <c r="K62" s="130"/>
      <c r="L62" s="130"/>
    </row>
    <row r="63" spans="1:21" ht="17.25" customHeight="1">
      <c r="B63" s="3"/>
      <c r="C63" s="3"/>
      <c r="H63" s="4"/>
      <c r="I63" s="130" t="s">
        <v>1</v>
      </c>
      <c r="J63" s="130"/>
      <c r="K63" s="130"/>
      <c r="L63" s="130"/>
    </row>
    <row r="64" spans="1:21" ht="27" customHeight="1">
      <c r="B64" s="3"/>
      <c r="C64" s="3"/>
    </row>
    <row r="65" spans="2:3" ht="27" customHeight="1">
      <c r="B65" s="3"/>
      <c r="C65" s="3"/>
    </row>
    <row r="66" spans="2:3" ht="27" customHeight="1">
      <c r="B66" s="3"/>
      <c r="C66" s="3"/>
    </row>
    <row r="67" spans="2:3" ht="27" customHeight="1">
      <c r="B67" s="3"/>
      <c r="C67" s="3"/>
    </row>
    <row r="68" spans="2:3" ht="27" customHeight="1">
      <c r="B68" s="3"/>
      <c r="C68" s="3"/>
    </row>
    <row r="69" spans="2:3" ht="27" customHeight="1">
      <c r="B69" s="3"/>
      <c r="C69" s="3"/>
    </row>
    <row r="70" spans="2:3" ht="27" customHeight="1">
      <c r="B70" s="3"/>
      <c r="C70" s="3"/>
    </row>
    <row r="71" spans="2:3" ht="27" customHeight="1">
      <c r="B71" s="3"/>
      <c r="C71" s="3"/>
    </row>
    <row r="72" spans="2:3" ht="27" customHeight="1">
      <c r="B72" s="3"/>
      <c r="C72" s="3"/>
    </row>
    <row r="73" spans="2:3" ht="27" customHeight="1">
      <c r="B73" s="3"/>
      <c r="C73" s="3"/>
    </row>
    <row r="74" spans="2:3" ht="27" customHeight="1">
      <c r="B74" s="3"/>
      <c r="C74" s="3"/>
    </row>
    <row r="75" spans="2:3" ht="27" customHeight="1">
      <c r="B75" s="3"/>
      <c r="C75" s="3"/>
    </row>
    <row r="76" spans="2:3" ht="27" customHeight="1">
      <c r="B76" s="3"/>
      <c r="C76" s="3"/>
    </row>
    <row r="77" spans="2:3" ht="27" customHeight="1">
      <c r="B77" s="3"/>
      <c r="C77" s="3"/>
    </row>
    <row r="78" spans="2:3" ht="27" customHeight="1">
      <c r="B78" s="3"/>
      <c r="C78" s="3"/>
    </row>
    <row r="79" spans="2:3" ht="27" customHeight="1">
      <c r="C79" s="3"/>
    </row>
    <row r="80" spans="2:3" ht="27" customHeight="1">
      <c r="C80" s="3"/>
    </row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</sheetData>
  <mergeCells count="23">
    <mergeCell ref="A1:L1"/>
    <mergeCell ref="A2:A3"/>
    <mergeCell ref="B2:B3"/>
    <mergeCell ref="C2:C3"/>
    <mergeCell ref="D2:H2"/>
    <mergeCell ref="I2:I3"/>
    <mergeCell ref="J2:J3"/>
    <mergeCell ref="K2:K3"/>
    <mergeCell ref="L2:L3"/>
    <mergeCell ref="M2:N2"/>
    <mergeCell ref="X3:AA3"/>
    <mergeCell ref="B4:B20"/>
    <mergeCell ref="X8:AA8"/>
    <mergeCell ref="X13:AA13"/>
    <mergeCell ref="X18:AA18"/>
    <mergeCell ref="I62:L62"/>
    <mergeCell ref="I63:L63"/>
    <mergeCell ref="B21:B26"/>
    <mergeCell ref="X23:AA23"/>
    <mergeCell ref="B27:B46"/>
    <mergeCell ref="B47:B58"/>
    <mergeCell ref="A59:C59"/>
    <mergeCell ref="I61:L61"/>
  </mergeCells>
  <pageMargins left="0.78740157480314965" right="0.19685039370078741" top="0.39370078740157483" bottom="0.19685039370078741" header="0.51181102362204722" footer="0.51181102362204722"/>
  <pageSetup paperSize="9" scale="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5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R11" sqref="R11"/>
    </sheetView>
  </sheetViews>
  <sheetFormatPr defaultRowHeight="15"/>
  <cols>
    <col min="1" max="1" width="5.7109375" style="358" customWidth="1"/>
    <col min="2" max="2" width="8" style="358" customWidth="1"/>
    <col min="3" max="3" width="23.140625" style="358" customWidth="1"/>
    <col min="4" max="4" width="14.7109375" style="358" customWidth="1"/>
    <col min="5" max="5" width="11.42578125" style="358" hidden="1" customWidth="1"/>
    <col min="6" max="6" width="10.140625" style="358" hidden="1" customWidth="1"/>
    <col min="7" max="7" width="12.140625" style="358" customWidth="1"/>
    <col min="8" max="8" width="12.7109375" style="358" customWidth="1"/>
    <col min="9" max="9" width="15.28515625" style="358" customWidth="1"/>
    <col min="10" max="10" width="14.7109375" style="358" hidden="1" customWidth="1"/>
    <col min="11" max="11" width="14" style="358" customWidth="1"/>
    <col min="12" max="12" width="11.5703125" style="358" customWidth="1"/>
    <col min="13" max="13" width="12" style="358" hidden="1" customWidth="1"/>
    <col min="14" max="14" width="12.42578125" style="358" customWidth="1"/>
    <col min="15" max="15" width="12.7109375" style="358" customWidth="1"/>
    <col min="16" max="16" width="18.85546875" style="358" customWidth="1"/>
    <col min="17" max="17" width="9.140625" style="358"/>
    <col min="18" max="18" width="24.28515625" customWidth="1"/>
    <col min="19" max="19" width="11.42578125" customWidth="1"/>
    <col min="20" max="20" width="10.5703125" customWidth="1"/>
    <col min="21" max="21" width="12.140625" customWidth="1"/>
    <col min="22" max="22" width="9.28515625" customWidth="1"/>
    <col min="23" max="16384" width="9.140625" style="358"/>
  </cols>
  <sheetData>
    <row r="1" spans="1:22" ht="40.5" customHeight="1" thickBot="1">
      <c r="A1" s="451" t="s">
        <v>196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</row>
    <row r="2" spans="1:22" ht="27.75" customHeight="1" thickBot="1">
      <c r="A2" s="450" t="s">
        <v>74</v>
      </c>
      <c r="B2" s="449" t="s">
        <v>73</v>
      </c>
      <c r="C2" s="448" t="s">
        <v>151</v>
      </c>
      <c r="D2" s="447" t="s">
        <v>195</v>
      </c>
      <c r="E2" s="446"/>
      <c r="F2" s="445"/>
      <c r="G2" s="445"/>
      <c r="H2" s="445"/>
      <c r="I2" s="444"/>
      <c r="J2" s="443" t="s">
        <v>194</v>
      </c>
      <c r="K2" s="442"/>
      <c r="L2" s="441"/>
      <c r="M2" s="440" t="s">
        <v>193</v>
      </c>
      <c r="N2" s="439"/>
      <c r="O2" s="438"/>
      <c r="P2" s="423" t="s">
        <v>70</v>
      </c>
    </row>
    <row r="3" spans="1:22" ht="117.75" customHeight="1" thickBot="1">
      <c r="A3" s="437"/>
      <c r="B3" s="436"/>
      <c r="C3" s="435"/>
      <c r="D3" s="434" t="s">
        <v>192</v>
      </c>
      <c r="E3" s="433" t="s">
        <v>147</v>
      </c>
      <c r="F3" s="432" t="s">
        <v>191</v>
      </c>
      <c r="G3" s="431" t="s">
        <v>190</v>
      </c>
      <c r="H3" s="431" t="s">
        <v>189</v>
      </c>
      <c r="I3" s="430" t="s">
        <v>188</v>
      </c>
      <c r="J3" s="429" t="s">
        <v>187</v>
      </c>
      <c r="K3" s="428" t="s">
        <v>186</v>
      </c>
      <c r="L3" s="427" t="s">
        <v>185</v>
      </c>
      <c r="M3" s="426" t="s">
        <v>184</v>
      </c>
      <c r="N3" s="425" t="s">
        <v>183</v>
      </c>
      <c r="O3" s="424" t="s">
        <v>182</v>
      </c>
      <c r="P3" s="423"/>
      <c r="R3" s="1"/>
      <c r="S3" s="122" t="s">
        <v>84</v>
      </c>
      <c r="T3" s="123"/>
      <c r="U3" s="123"/>
      <c r="V3" s="124"/>
    </row>
    <row r="4" spans="1:22" s="376" customFormat="1" ht="23.1" customHeight="1">
      <c r="A4" s="258">
        <v>1</v>
      </c>
      <c r="B4" s="257" t="s">
        <v>62</v>
      </c>
      <c r="C4" s="422" t="s">
        <v>61</v>
      </c>
      <c r="D4" s="421">
        <v>1484274</v>
      </c>
      <c r="E4" s="420">
        <v>59</v>
      </c>
      <c r="F4" s="419">
        <v>0</v>
      </c>
      <c r="G4" s="419"/>
      <c r="H4" s="419">
        <f>SUM(F4:G4)</f>
        <v>0</v>
      </c>
      <c r="I4" s="418">
        <f>IF(H4=0,0,(H4/D4)*100)</f>
        <v>0</v>
      </c>
      <c r="J4" s="416">
        <v>0</v>
      </c>
      <c r="K4" s="415">
        <v>0</v>
      </c>
      <c r="L4" s="417">
        <f>SUM(J4:K4)</f>
        <v>0</v>
      </c>
      <c r="M4" s="416">
        <v>0</v>
      </c>
      <c r="N4" s="415">
        <v>0</v>
      </c>
      <c r="O4" s="414">
        <f>SUM(M4:N4)</f>
        <v>0</v>
      </c>
      <c r="P4" s="413"/>
      <c r="R4" s="14"/>
      <c r="S4" s="82">
        <v>2019</v>
      </c>
      <c r="T4" s="82">
        <v>2020</v>
      </c>
      <c r="U4" s="82">
        <v>2021</v>
      </c>
      <c r="V4" s="82">
        <v>2022</v>
      </c>
    </row>
    <row r="5" spans="1:22" s="376" customFormat="1" ht="23.1" customHeight="1">
      <c r="A5" s="237">
        <v>2</v>
      </c>
      <c r="B5" s="238"/>
      <c r="C5" s="412" t="s">
        <v>60</v>
      </c>
      <c r="D5" s="402">
        <v>950468</v>
      </c>
      <c r="E5" s="401">
        <v>50</v>
      </c>
      <c r="F5" s="388">
        <v>6000</v>
      </c>
      <c r="G5" s="388"/>
      <c r="H5" s="388">
        <f>SUM(F5:G5)</f>
        <v>6000</v>
      </c>
      <c r="I5" s="391">
        <f>IF(H5=0,0,(H5/D5)*100)</f>
        <v>0.63126796483416592</v>
      </c>
      <c r="J5" s="389">
        <v>1965</v>
      </c>
      <c r="K5" s="388">
        <v>2</v>
      </c>
      <c r="L5" s="390">
        <f>SUM(J5:K5)</f>
        <v>1967</v>
      </c>
      <c r="M5" s="389">
        <v>9969</v>
      </c>
      <c r="N5" s="388">
        <v>1</v>
      </c>
      <c r="O5" s="387">
        <f>SUM(M5:N5)</f>
        <v>9970</v>
      </c>
      <c r="P5" s="386"/>
      <c r="R5" s="243" t="s">
        <v>130</v>
      </c>
      <c r="S5" s="81">
        <v>20</v>
      </c>
      <c r="T5" s="81">
        <v>60</v>
      </c>
      <c r="U5" s="81">
        <v>100</v>
      </c>
      <c r="V5" s="77"/>
    </row>
    <row r="6" spans="1:22" s="376" customFormat="1" ht="23.1" customHeight="1">
      <c r="A6" s="237">
        <v>3</v>
      </c>
      <c r="B6" s="238"/>
      <c r="C6" s="406" t="s">
        <v>59</v>
      </c>
      <c r="D6" s="405">
        <v>691526</v>
      </c>
      <c r="E6" s="404">
        <v>38</v>
      </c>
      <c r="F6" s="396">
        <v>0</v>
      </c>
      <c r="G6" s="396"/>
      <c r="H6" s="396">
        <f>SUM(F6:G6)</f>
        <v>0</v>
      </c>
      <c r="I6" s="382">
        <f>IF(H6=0,0,(H6/D6)*100)</f>
        <v>0</v>
      </c>
      <c r="J6" s="397">
        <v>4065</v>
      </c>
      <c r="K6" s="396">
        <v>0</v>
      </c>
      <c r="L6" s="398">
        <f>SUM(J6:K6)</f>
        <v>4065</v>
      </c>
      <c r="M6" s="397">
        <v>0</v>
      </c>
      <c r="N6" s="396">
        <v>0</v>
      </c>
      <c r="O6" s="395">
        <f>SUM(M6:N6)</f>
        <v>0</v>
      </c>
      <c r="P6" s="386"/>
      <c r="R6" s="14" t="s">
        <v>91</v>
      </c>
      <c r="S6" s="83">
        <v>2368630</v>
      </c>
      <c r="T6" s="83">
        <v>4737260</v>
      </c>
      <c r="U6" s="83">
        <v>4737260</v>
      </c>
      <c r="V6" s="83"/>
    </row>
    <row r="7" spans="1:22" s="376" customFormat="1" ht="23.1" customHeight="1">
      <c r="A7" s="237">
        <v>4</v>
      </c>
      <c r="B7" s="238"/>
      <c r="C7" s="403" t="s">
        <v>58</v>
      </c>
      <c r="D7" s="402">
        <v>23272</v>
      </c>
      <c r="E7" s="401">
        <v>3</v>
      </c>
      <c r="F7" s="388">
        <v>0</v>
      </c>
      <c r="G7" s="388">
        <v>50</v>
      </c>
      <c r="H7" s="388">
        <f>SUM(F7:G7)</f>
        <v>50</v>
      </c>
      <c r="I7" s="391">
        <f>IF(H7=0,0,(H7/D7)*100)</f>
        <v>0.21485046407700242</v>
      </c>
      <c r="J7" s="389">
        <v>1327</v>
      </c>
      <c r="K7" s="388">
        <v>0</v>
      </c>
      <c r="L7" s="390">
        <f>SUM(J7:K7)</f>
        <v>1327</v>
      </c>
      <c r="M7" s="389">
        <v>0</v>
      </c>
      <c r="N7" s="388">
        <v>16</v>
      </c>
      <c r="O7" s="387">
        <f>SUM(M7:N7)</f>
        <v>16</v>
      </c>
      <c r="P7" s="386"/>
      <c r="R7" s="14"/>
      <c r="S7" s="14"/>
      <c r="T7" s="14"/>
      <c r="U7" s="14"/>
      <c r="V7" s="14"/>
    </row>
    <row r="8" spans="1:22" s="376" customFormat="1" ht="23.1" customHeight="1">
      <c r="A8" s="237">
        <v>5</v>
      </c>
      <c r="B8" s="238"/>
      <c r="C8" s="406" t="s">
        <v>57</v>
      </c>
      <c r="D8" s="405">
        <v>342050</v>
      </c>
      <c r="E8" s="404">
        <v>22</v>
      </c>
      <c r="F8" s="396">
        <v>58089</v>
      </c>
      <c r="G8" s="396">
        <v>1769</v>
      </c>
      <c r="H8" s="396">
        <f>SUM(F8:G8)</f>
        <v>59858</v>
      </c>
      <c r="I8" s="382">
        <f>IF(H8=0,0,(H8/D8)*100)</f>
        <v>17.499780733810848</v>
      </c>
      <c r="J8" s="397">
        <v>19155</v>
      </c>
      <c r="K8" s="396">
        <v>233</v>
      </c>
      <c r="L8" s="398">
        <f>SUM(J8:K8)</f>
        <v>19388</v>
      </c>
      <c r="M8" s="397">
        <v>50677</v>
      </c>
      <c r="N8" s="396">
        <v>961</v>
      </c>
      <c r="O8" s="395">
        <f>SUM(M8:N8)</f>
        <v>51638</v>
      </c>
      <c r="P8" s="386"/>
      <c r="R8" s="1"/>
      <c r="S8" s="121" t="s">
        <v>87</v>
      </c>
      <c r="T8" s="128"/>
      <c r="U8" s="128"/>
      <c r="V8" s="129"/>
    </row>
    <row r="9" spans="1:22" s="376" customFormat="1" ht="23.1" customHeight="1">
      <c r="A9" s="237">
        <v>6</v>
      </c>
      <c r="B9" s="238"/>
      <c r="C9" s="403" t="s">
        <v>56</v>
      </c>
      <c r="D9" s="402">
        <v>93192</v>
      </c>
      <c r="E9" s="401">
        <v>13</v>
      </c>
      <c r="F9" s="388">
        <v>19955</v>
      </c>
      <c r="G9" s="388">
        <v>785</v>
      </c>
      <c r="H9" s="388">
        <f>SUM(F9:G9)</f>
        <v>20740</v>
      </c>
      <c r="I9" s="391">
        <f>IF(H9=0,0,(H9/D9)*100)</f>
        <v>22.25512919563911</v>
      </c>
      <c r="J9" s="410">
        <v>6952</v>
      </c>
      <c r="K9" s="409">
        <v>0</v>
      </c>
      <c r="L9" s="408">
        <f>SUM(J9:K9)</f>
        <v>6952</v>
      </c>
      <c r="M9" s="410">
        <v>22943</v>
      </c>
      <c r="N9" s="409">
        <v>204</v>
      </c>
      <c r="O9" s="411">
        <f>SUM(M9:N9)</f>
        <v>23147</v>
      </c>
      <c r="P9" s="386"/>
      <c r="R9" s="14"/>
      <c r="S9" s="82">
        <v>2019</v>
      </c>
      <c r="T9" s="82">
        <v>2020</v>
      </c>
      <c r="U9" s="82">
        <v>2021</v>
      </c>
      <c r="V9" s="82">
        <v>2022</v>
      </c>
    </row>
    <row r="10" spans="1:22" s="376" customFormat="1" ht="23.1" customHeight="1">
      <c r="A10" s="237">
        <v>7</v>
      </c>
      <c r="B10" s="238"/>
      <c r="C10" s="406" t="s">
        <v>55</v>
      </c>
      <c r="D10" s="405">
        <v>17200</v>
      </c>
      <c r="E10" s="404">
        <v>3</v>
      </c>
      <c r="F10" s="396">
        <v>2125</v>
      </c>
      <c r="G10" s="396">
        <v>175</v>
      </c>
      <c r="H10" s="396">
        <f>SUM(F10:G10)</f>
        <v>2300</v>
      </c>
      <c r="I10" s="382">
        <f>IF(H10=0,0,(H10/D10)*100)</f>
        <v>13.372093023255813</v>
      </c>
      <c r="J10" s="410">
        <v>1119</v>
      </c>
      <c r="K10" s="409">
        <v>0</v>
      </c>
      <c r="L10" s="408">
        <f>SUM(J10:K10)</f>
        <v>1119</v>
      </c>
      <c r="M10" s="397">
        <v>0</v>
      </c>
      <c r="N10" s="396">
        <v>0</v>
      </c>
      <c r="O10" s="395">
        <f>SUM(M10:N10)</f>
        <v>0</v>
      </c>
      <c r="P10" s="386"/>
      <c r="R10" s="243" t="s">
        <v>130</v>
      </c>
      <c r="S10" s="81">
        <v>25</v>
      </c>
      <c r="T10" s="81">
        <v>50</v>
      </c>
      <c r="U10" s="81">
        <v>75</v>
      </c>
      <c r="V10" s="81">
        <v>100</v>
      </c>
    </row>
    <row r="11" spans="1:22" s="376" customFormat="1" ht="23.1" customHeight="1">
      <c r="A11" s="237">
        <v>8</v>
      </c>
      <c r="B11" s="238"/>
      <c r="C11" s="403" t="s">
        <v>54</v>
      </c>
      <c r="D11" s="402">
        <v>439181</v>
      </c>
      <c r="E11" s="401">
        <v>30</v>
      </c>
      <c r="F11" s="388">
        <v>0</v>
      </c>
      <c r="G11" s="388">
        <v>0</v>
      </c>
      <c r="H11" s="388">
        <f>SUM(F11:G11)</f>
        <v>0</v>
      </c>
      <c r="I11" s="391">
        <f>IF(H11=0,0,(H11/D11)*100)</f>
        <v>0</v>
      </c>
      <c r="J11" s="389">
        <v>0</v>
      </c>
      <c r="K11" s="388">
        <v>0</v>
      </c>
      <c r="L11" s="390">
        <f>SUM(J11:K11)</f>
        <v>0</v>
      </c>
      <c r="M11" s="389">
        <v>0</v>
      </c>
      <c r="N11" s="388">
        <v>0</v>
      </c>
      <c r="O11" s="387">
        <f>SUM(M11:N11)</f>
        <v>0</v>
      </c>
      <c r="P11" s="386"/>
      <c r="R11" s="14" t="s">
        <v>92</v>
      </c>
      <c r="S11" s="83">
        <v>1363245</v>
      </c>
      <c r="T11" s="83">
        <v>1363245</v>
      </c>
      <c r="U11" s="83">
        <v>1363245</v>
      </c>
      <c r="V11" s="83">
        <v>1363245</v>
      </c>
    </row>
    <row r="12" spans="1:22" s="376" customFormat="1" ht="23.1" customHeight="1">
      <c r="A12" s="237">
        <v>9</v>
      </c>
      <c r="B12" s="238"/>
      <c r="C12" s="406" t="s">
        <v>53</v>
      </c>
      <c r="D12" s="405">
        <v>168977</v>
      </c>
      <c r="E12" s="404">
        <v>12</v>
      </c>
      <c r="F12" s="396">
        <v>0</v>
      </c>
      <c r="G12" s="396">
        <v>0</v>
      </c>
      <c r="H12" s="396">
        <f>SUM(F12:G12)</f>
        <v>0</v>
      </c>
      <c r="I12" s="382">
        <f>IF(H12=0,0,(H12/D12)*100)</f>
        <v>0</v>
      </c>
      <c r="J12" s="397">
        <v>0</v>
      </c>
      <c r="K12" s="396">
        <v>0</v>
      </c>
      <c r="L12" s="398">
        <f>SUM(J12:K12)</f>
        <v>0</v>
      </c>
      <c r="M12" s="397">
        <v>0</v>
      </c>
      <c r="N12" s="396">
        <v>0</v>
      </c>
      <c r="O12" s="395">
        <f>SUM(M12:N12)</f>
        <v>0</v>
      </c>
      <c r="P12" s="386"/>
      <c r="R12" s="14"/>
      <c r="S12" s="14"/>
      <c r="T12" s="14"/>
      <c r="U12" s="14"/>
      <c r="V12" s="14"/>
    </row>
    <row r="13" spans="1:22" s="376" customFormat="1" ht="23.1" customHeight="1">
      <c r="A13" s="237">
        <v>10</v>
      </c>
      <c r="B13" s="238"/>
      <c r="C13" s="403" t="s">
        <v>52</v>
      </c>
      <c r="D13" s="402">
        <v>368879</v>
      </c>
      <c r="E13" s="401">
        <v>21</v>
      </c>
      <c r="F13" s="388">
        <v>1527</v>
      </c>
      <c r="G13" s="388">
        <v>150</v>
      </c>
      <c r="H13" s="388">
        <f>SUM(F13:G13)</f>
        <v>1677</v>
      </c>
      <c r="I13" s="391">
        <f>IF(H13=0,0,(H13/D13)*100)</f>
        <v>0.4546206208539928</v>
      </c>
      <c r="J13" s="389">
        <v>0</v>
      </c>
      <c r="K13" s="388">
        <v>2</v>
      </c>
      <c r="L13" s="390">
        <f>SUM(J13:K13)</f>
        <v>2</v>
      </c>
      <c r="M13" s="389">
        <v>1200</v>
      </c>
      <c r="N13" s="388">
        <v>1</v>
      </c>
      <c r="O13" s="387">
        <f>SUM(M13:N13)</f>
        <v>1201</v>
      </c>
      <c r="P13" s="386"/>
      <c r="R13" s="1"/>
      <c r="S13" s="121" t="s">
        <v>88</v>
      </c>
      <c r="T13" s="128"/>
      <c r="U13" s="128"/>
      <c r="V13" s="129"/>
    </row>
    <row r="14" spans="1:22" s="376" customFormat="1" ht="23.1" customHeight="1">
      <c r="A14" s="237">
        <v>11</v>
      </c>
      <c r="B14" s="238"/>
      <c r="C14" s="406" t="s">
        <v>51</v>
      </c>
      <c r="D14" s="405">
        <v>24955</v>
      </c>
      <c r="E14" s="404">
        <v>5</v>
      </c>
      <c r="F14" s="396">
        <v>0</v>
      </c>
      <c r="G14" s="396"/>
      <c r="H14" s="396">
        <f>SUM(F14:G14)</f>
        <v>0</v>
      </c>
      <c r="I14" s="382">
        <f>IF(H14=0,0,(H14/D14)*100)</f>
        <v>0</v>
      </c>
      <c r="J14" s="397">
        <v>0</v>
      </c>
      <c r="K14" s="396">
        <v>0</v>
      </c>
      <c r="L14" s="398">
        <f>SUM(J14:K14)</f>
        <v>0</v>
      </c>
      <c r="M14" s="397">
        <v>0</v>
      </c>
      <c r="N14" s="396">
        <v>0</v>
      </c>
      <c r="O14" s="395">
        <f>SUM(M14:N14)</f>
        <v>0</v>
      </c>
      <c r="P14" s="386"/>
      <c r="R14" s="14"/>
      <c r="S14" s="82">
        <v>2019</v>
      </c>
      <c r="T14" s="82">
        <v>2020</v>
      </c>
      <c r="U14" s="82">
        <v>2021</v>
      </c>
      <c r="V14" s="82">
        <v>2022</v>
      </c>
    </row>
    <row r="15" spans="1:22" s="376" customFormat="1" ht="23.1" customHeight="1">
      <c r="A15" s="237">
        <v>12</v>
      </c>
      <c r="B15" s="238"/>
      <c r="C15" s="403" t="s">
        <v>50</v>
      </c>
      <c r="D15" s="402">
        <v>114000</v>
      </c>
      <c r="E15" s="401">
        <v>14</v>
      </c>
      <c r="F15" s="388">
        <v>0</v>
      </c>
      <c r="G15" s="388"/>
      <c r="H15" s="388">
        <f>SUM(F15:G15)</f>
        <v>0</v>
      </c>
      <c r="I15" s="391">
        <f>IF(H15=0,0,(H15/D15)*100)</f>
        <v>0</v>
      </c>
      <c r="J15" s="410">
        <v>13259</v>
      </c>
      <c r="K15" s="409">
        <v>14</v>
      </c>
      <c r="L15" s="408">
        <f>SUM(J15:K15)</f>
        <v>13273</v>
      </c>
      <c r="M15" s="389">
        <v>18090</v>
      </c>
      <c r="N15" s="388">
        <v>4</v>
      </c>
      <c r="O15" s="387">
        <f>SUM(M15:N15)</f>
        <v>18094</v>
      </c>
      <c r="P15" s="386"/>
      <c r="R15" s="243" t="s">
        <v>130</v>
      </c>
      <c r="S15" s="81">
        <v>50</v>
      </c>
      <c r="T15" s="81">
        <v>100</v>
      </c>
      <c r="U15" s="81" t="s">
        <v>3</v>
      </c>
      <c r="V15" s="81" t="s">
        <v>3</v>
      </c>
    </row>
    <row r="16" spans="1:22" s="376" customFormat="1" ht="23.1" customHeight="1">
      <c r="A16" s="237">
        <v>13</v>
      </c>
      <c r="B16" s="238"/>
      <c r="C16" s="406" t="s">
        <v>49</v>
      </c>
      <c r="D16" s="405">
        <v>314644</v>
      </c>
      <c r="E16" s="404">
        <v>24</v>
      </c>
      <c r="F16" s="396">
        <v>0</v>
      </c>
      <c r="G16" s="396"/>
      <c r="H16" s="396">
        <f>SUM(F16:G16)</f>
        <v>0</v>
      </c>
      <c r="I16" s="382">
        <f>IF(H16=0,0,(H16/D16)*100)</f>
        <v>0</v>
      </c>
      <c r="J16" s="397">
        <v>2217</v>
      </c>
      <c r="K16" s="396">
        <v>255</v>
      </c>
      <c r="L16" s="398">
        <f>SUM(J16:K16)</f>
        <v>2472</v>
      </c>
      <c r="M16" s="397">
        <v>1518</v>
      </c>
      <c r="N16" s="396">
        <v>242</v>
      </c>
      <c r="O16" s="395">
        <f>SUM(M16:N16)</f>
        <v>1760</v>
      </c>
      <c r="P16" s="386"/>
      <c r="R16" s="14" t="s">
        <v>93</v>
      </c>
      <c r="S16" s="83">
        <v>2040150</v>
      </c>
      <c r="T16" s="83">
        <v>2040150</v>
      </c>
      <c r="U16" s="83"/>
      <c r="V16" s="83"/>
    </row>
    <row r="17" spans="1:22" s="376" customFormat="1" ht="23.1" customHeight="1">
      <c r="A17" s="237">
        <v>14</v>
      </c>
      <c r="B17" s="238"/>
      <c r="C17" s="403" t="s">
        <v>161</v>
      </c>
      <c r="D17" s="402">
        <v>313142</v>
      </c>
      <c r="E17" s="401">
        <v>19</v>
      </c>
      <c r="F17" s="388">
        <v>0</v>
      </c>
      <c r="G17" s="388"/>
      <c r="H17" s="388">
        <f>SUM(F17:G17)</f>
        <v>0</v>
      </c>
      <c r="I17" s="391">
        <f>IF(H17=0,0,(H17/D17)*100)</f>
        <v>0</v>
      </c>
      <c r="J17" s="389">
        <v>4689</v>
      </c>
      <c r="K17" s="388">
        <v>0</v>
      </c>
      <c r="L17" s="390">
        <f>SUM(J17:K17)</f>
        <v>4689</v>
      </c>
      <c r="M17" s="389">
        <v>0</v>
      </c>
      <c r="N17" s="388">
        <v>0</v>
      </c>
      <c r="O17" s="387">
        <f>SUM(M17:N17)</f>
        <v>0</v>
      </c>
      <c r="P17" s="386"/>
      <c r="R17" s="14"/>
      <c r="S17" s="14"/>
      <c r="T17" s="14"/>
      <c r="U17" s="14"/>
      <c r="V17" s="14"/>
    </row>
    <row r="18" spans="1:22" s="376" customFormat="1" ht="23.1" customHeight="1">
      <c r="A18" s="237">
        <v>15</v>
      </c>
      <c r="B18" s="238"/>
      <c r="C18" s="406" t="s">
        <v>47</v>
      </c>
      <c r="D18" s="405">
        <v>72220</v>
      </c>
      <c r="E18" s="404">
        <v>5</v>
      </c>
      <c r="F18" s="396">
        <v>0</v>
      </c>
      <c r="G18" s="396"/>
      <c r="H18" s="396">
        <f>SUM(F18:G18)</f>
        <v>0</v>
      </c>
      <c r="I18" s="382">
        <f>IF(H18=0,0,(H18/D18)*100)</f>
        <v>0</v>
      </c>
      <c r="J18" s="397">
        <v>0</v>
      </c>
      <c r="K18" s="396">
        <v>1</v>
      </c>
      <c r="L18" s="398">
        <f>SUM(J18:K18)</f>
        <v>1</v>
      </c>
      <c r="M18" s="397">
        <v>0</v>
      </c>
      <c r="N18" s="396"/>
      <c r="O18" s="395">
        <f>SUM(M18:N18)</f>
        <v>0</v>
      </c>
      <c r="P18" s="386"/>
      <c r="R18" s="1"/>
      <c r="S18" s="121" t="s">
        <v>89</v>
      </c>
      <c r="T18" s="128"/>
      <c r="U18" s="128"/>
      <c r="V18" s="129"/>
    </row>
    <row r="19" spans="1:22" s="376" customFormat="1" ht="23.1" customHeight="1">
      <c r="A19" s="237">
        <v>16</v>
      </c>
      <c r="B19" s="238"/>
      <c r="C19" s="403" t="s">
        <v>46</v>
      </c>
      <c r="D19" s="402">
        <v>213500</v>
      </c>
      <c r="E19" s="401">
        <v>17</v>
      </c>
      <c r="F19" s="388">
        <v>0</v>
      </c>
      <c r="G19" s="388"/>
      <c r="H19" s="388">
        <f>SUM(F19:G19)</f>
        <v>0</v>
      </c>
      <c r="I19" s="391">
        <f>IF(H19=0,0,(H19/D19)*100)</f>
        <v>0</v>
      </c>
      <c r="J19" s="389">
        <v>0</v>
      </c>
      <c r="K19" s="388">
        <v>0</v>
      </c>
      <c r="L19" s="390">
        <f>SUM(J19:K19)</f>
        <v>0</v>
      </c>
      <c r="M19" s="389">
        <v>0</v>
      </c>
      <c r="N19" s="388">
        <v>2</v>
      </c>
      <c r="O19" s="387">
        <f>SUM(M19:N19)</f>
        <v>2</v>
      </c>
      <c r="P19" s="386"/>
      <c r="R19" s="14"/>
      <c r="S19" s="82">
        <v>2019</v>
      </c>
      <c r="T19" s="82">
        <v>2020</v>
      </c>
      <c r="U19" s="82">
        <v>2021</v>
      </c>
      <c r="V19" s="82">
        <v>2022</v>
      </c>
    </row>
    <row r="20" spans="1:22" s="376" customFormat="1" ht="23.1" customHeight="1">
      <c r="A20" s="237">
        <v>17</v>
      </c>
      <c r="B20" s="236"/>
      <c r="C20" s="406" t="s">
        <v>45</v>
      </c>
      <c r="D20" s="405">
        <v>218053</v>
      </c>
      <c r="E20" s="404">
        <v>16</v>
      </c>
      <c r="F20" s="396">
        <v>0</v>
      </c>
      <c r="G20" s="396"/>
      <c r="H20" s="396">
        <f>SUM(F20:G20)</f>
        <v>0</v>
      </c>
      <c r="I20" s="382">
        <f>IF(H20=0,0,(H20/D20)*100)</f>
        <v>0</v>
      </c>
      <c r="J20" s="397">
        <v>0</v>
      </c>
      <c r="K20" s="396">
        <v>0</v>
      </c>
      <c r="L20" s="398">
        <f>SUM(J20:K20)</f>
        <v>0</v>
      </c>
      <c r="M20" s="397">
        <v>6</v>
      </c>
      <c r="N20" s="396"/>
      <c r="O20" s="395">
        <f>SUM(M20:N20)</f>
        <v>6</v>
      </c>
      <c r="P20" s="386"/>
      <c r="R20" s="243" t="s">
        <v>130</v>
      </c>
      <c r="S20" s="81">
        <v>50</v>
      </c>
      <c r="T20" s="81">
        <v>100</v>
      </c>
      <c r="U20" s="81" t="s">
        <v>3</v>
      </c>
      <c r="V20" s="81" t="s">
        <v>3</v>
      </c>
    </row>
    <row r="21" spans="1:22" s="376" customFormat="1" ht="23.1" customHeight="1">
      <c r="A21" s="219">
        <v>18</v>
      </c>
      <c r="B21" s="244" t="s">
        <v>181</v>
      </c>
      <c r="C21" s="403" t="s">
        <v>43</v>
      </c>
      <c r="D21" s="402">
        <v>387211</v>
      </c>
      <c r="E21" s="401">
        <v>27</v>
      </c>
      <c r="F21" s="388">
        <v>0</v>
      </c>
      <c r="G21" s="388"/>
      <c r="H21" s="388">
        <f>SUM(F21:G21)</f>
        <v>0</v>
      </c>
      <c r="I21" s="391">
        <f>IF(H21=0,0,(H21/D21)*100)</f>
        <v>0</v>
      </c>
      <c r="J21" s="389">
        <v>0</v>
      </c>
      <c r="K21" s="388">
        <v>8</v>
      </c>
      <c r="L21" s="390">
        <f>SUM(J21:K21)</f>
        <v>8</v>
      </c>
      <c r="M21" s="389">
        <v>0</v>
      </c>
      <c r="N21" s="388"/>
      <c r="O21" s="387">
        <f>SUM(M21:N21)</f>
        <v>0</v>
      </c>
      <c r="P21" s="386"/>
      <c r="R21" s="14" t="s">
        <v>94</v>
      </c>
      <c r="S21" s="83">
        <v>1039730</v>
      </c>
      <c r="T21" s="83">
        <v>1039730</v>
      </c>
      <c r="U21" s="83"/>
      <c r="V21" s="83"/>
    </row>
    <row r="22" spans="1:22" s="376" customFormat="1" ht="23.1" customHeight="1">
      <c r="A22" s="219">
        <v>19</v>
      </c>
      <c r="B22" s="242"/>
      <c r="C22" s="406" t="s">
        <v>42</v>
      </c>
      <c r="D22" s="405">
        <v>45000</v>
      </c>
      <c r="E22" s="404">
        <v>8</v>
      </c>
      <c r="F22" s="396">
        <v>29677</v>
      </c>
      <c r="G22" s="396">
        <v>422</v>
      </c>
      <c r="H22" s="396">
        <f>SUM(F22:G22)</f>
        <v>30099</v>
      </c>
      <c r="I22" s="382">
        <f>IF(H22=0,0,(H22/D22)*100)</f>
        <v>66.88666666666667</v>
      </c>
      <c r="J22" s="397">
        <v>4543</v>
      </c>
      <c r="K22" s="396"/>
      <c r="L22" s="398">
        <f>SUM(J22:K22)</f>
        <v>4543</v>
      </c>
      <c r="M22" s="397">
        <v>0</v>
      </c>
      <c r="N22" s="396"/>
      <c r="O22" s="395">
        <f>SUM(M22:N22)</f>
        <v>0</v>
      </c>
      <c r="P22" s="386"/>
      <c r="R22" s="14"/>
      <c r="S22" s="14"/>
      <c r="T22" s="14"/>
      <c r="U22" s="14"/>
      <c r="V22" s="14"/>
    </row>
    <row r="23" spans="1:22" s="376" customFormat="1" ht="23.1" customHeight="1">
      <c r="A23" s="219">
        <v>20</v>
      </c>
      <c r="B23" s="242"/>
      <c r="C23" s="403" t="s">
        <v>41</v>
      </c>
      <c r="D23" s="402">
        <v>66700</v>
      </c>
      <c r="E23" s="401">
        <v>8</v>
      </c>
      <c r="F23" s="388">
        <v>540</v>
      </c>
      <c r="G23" s="388"/>
      <c r="H23" s="388">
        <f>SUM(F23:G23)</f>
        <v>540</v>
      </c>
      <c r="I23" s="391">
        <f>IF(H23=0,0,(H23/D23)*100)</f>
        <v>0.80959520239880056</v>
      </c>
      <c r="J23" s="389">
        <v>135</v>
      </c>
      <c r="K23" s="388">
        <v>5</v>
      </c>
      <c r="L23" s="390">
        <f>SUM(J23:K23)</f>
        <v>140</v>
      </c>
      <c r="M23" s="389">
        <v>1195</v>
      </c>
      <c r="N23" s="388">
        <v>4</v>
      </c>
      <c r="O23" s="387">
        <f>SUM(M23:N23)</f>
        <v>1199</v>
      </c>
      <c r="P23" s="386"/>
      <c r="R23" s="1"/>
      <c r="S23" s="121" t="s">
        <v>90</v>
      </c>
      <c r="T23" s="128"/>
      <c r="U23" s="128"/>
      <c r="V23" s="129"/>
    </row>
    <row r="24" spans="1:22" s="376" customFormat="1" ht="23.1" customHeight="1">
      <c r="A24" s="219">
        <v>21</v>
      </c>
      <c r="B24" s="242"/>
      <c r="C24" s="406" t="s">
        <v>40</v>
      </c>
      <c r="D24" s="405">
        <v>140419</v>
      </c>
      <c r="E24" s="404">
        <v>13</v>
      </c>
      <c r="F24" s="396">
        <v>0</v>
      </c>
      <c r="G24" s="396"/>
      <c r="H24" s="396">
        <f>SUM(F24:G24)</f>
        <v>0</v>
      </c>
      <c r="I24" s="382">
        <f>IF(H24=0,0,(H24/D24)*100)</f>
        <v>0</v>
      </c>
      <c r="J24" s="397">
        <v>518</v>
      </c>
      <c r="K24" s="396"/>
      <c r="L24" s="398">
        <f>SUM(J24:K24)</f>
        <v>518</v>
      </c>
      <c r="M24" s="397">
        <v>0</v>
      </c>
      <c r="N24" s="396"/>
      <c r="O24" s="395">
        <f>SUM(M24:N24)</f>
        <v>0</v>
      </c>
      <c r="P24" s="386"/>
      <c r="R24" s="14"/>
      <c r="S24" s="82">
        <v>2019</v>
      </c>
      <c r="T24" s="82">
        <v>2020</v>
      </c>
      <c r="U24" s="82">
        <v>2021</v>
      </c>
      <c r="V24" s="82">
        <v>2022</v>
      </c>
    </row>
    <row r="25" spans="1:22" s="376" customFormat="1" ht="23.1" customHeight="1">
      <c r="A25" s="219">
        <v>22</v>
      </c>
      <c r="B25" s="242"/>
      <c r="C25" s="403" t="s">
        <v>39</v>
      </c>
      <c r="D25" s="402">
        <v>106863</v>
      </c>
      <c r="E25" s="401">
        <v>12</v>
      </c>
      <c r="F25" s="388">
        <v>0</v>
      </c>
      <c r="G25" s="388"/>
      <c r="H25" s="388">
        <f>SUM(F25:G25)</f>
        <v>0</v>
      </c>
      <c r="I25" s="391">
        <f>IF(H25=0,0,(H25/D25)*100)</f>
        <v>0</v>
      </c>
      <c r="J25" s="389">
        <v>1347</v>
      </c>
      <c r="K25" s="388">
        <v>1</v>
      </c>
      <c r="L25" s="390">
        <f>SUM(J25:K25)</f>
        <v>1348</v>
      </c>
      <c r="M25" s="389">
        <v>0</v>
      </c>
      <c r="N25" s="388"/>
      <c r="O25" s="387">
        <f>SUM(M25:N25)</f>
        <v>0</v>
      </c>
      <c r="P25" s="386"/>
      <c r="R25" s="243" t="s">
        <v>130</v>
      </c>
      <c r="S25" s="81">
        <v>20</v>
      </c>
      <c r="T25" s="81">
        <v>60</v>
      </c>
      <c r="U25" s="81">
        <v>100</v>
      </c>
      <c r="V25" s="81" t="s">
        <v>3</v>
      </c>
    </row>
    <row r="26" spans="1:22" s="376" customFormat="1" ht="23.1" customHeight="1">
      <c r="A26" s="219">
        <v>23</v>
      </c>
      <c r="B26" s="242"/>
      <c r="C26" s="406" t="s">
        <v>38</v>
      </c>
      <c r="D26" s="405">
        <v>28934</v>
      </c>
      <c r="E26" s="404">
        <v>4</v>
      </c>
      <c r="F26" s="396">
        <v>0</v>
      </c>
      <c r="G26" s="396"/>
      <c r="H26" s="396">
        <f>SUM(F26:G26)</f>
        <v>0</v>
      </c>
      <c r="I26" s="382">
        <f>IF(H26=0,0,(H26/D26)*100)</f>
        <v>0</v>
      </c>
      <c r="J26" s="397">
        <v>0</v>
      </c>
      <c r="K26" s="396"/>
      <c r="L26" s="398">
        <f>SUM(J26:K26)</f>
        <v>0</v>
      </c>
      <c r="M26" s="397">
        <v>0</v>
      </c>
      <c r="N26" s="396"/>
      <c r="O26" s="395">
        <f>SUM(M26:N26)</f>
        <v>0</v>
      </c>
      <c r="P26" s="386"/>
      <c r="R26" s="14" t="s">
        <v>95</v>
      </c>
      <c r="S26" s="83">
        <v>50685630</v>
      </c>
      <c r="T26" s="83">
        <v>50685630</v>
      </c>
      <c r="U26" s="83">
        <v>50685630</v>
      </c>
      <c r="V26" s="83"/>
    </row>
    <row r="27" spans="1:22" s="376" customFormat="1" ht="23.1" customHeight="1">
      <c r="A27" s="237">
        <v>24</v>
      </c>
      <c r="B27" s="241" t="s">
        <v>37</v>
      </c>
      <c r="C27" s="403" t="s">
        <v>36</v>
      </c>
      <c r="D27" s="402">
        <v>410000</v>
      </c>
      <c r="E27" s="401">
        <v>26</v>
      </c>
      <c r="F27" s="388">
        <v>0</v>
      </c>
      <c r="G27" s="388"/>
      <c r="H27" s="388">
        <f>SUM(F27:G27)</f>
        <v>0</v>
      </c>
      <c r="I27" s="391">
        <f>IF(H27=0,0,(H27/D27)*100)</f>
        <v>0</v>
      </c>
      <c r="J27" s="389">
        <v>0</v>
      </c>
      <c r="K27" s="388"/>
      <c r="L27" s="390">
        <f>SUM(J27:K27)</f>
        <v>0</v>
      </c>
      <c r="M27" s="389">
        <v>30068</v>
      </c>
      <c r="N27" s="388">
        <v>202</v>
      </c>
      <c r="O27" s="387">
        <f>SUM(M27:N27)</f>
        <v>30270</v>
      </c>
      <c r="P27" s="386"/>
      <c r="R27" s="84"/>
      <c r="S27" s="84"/>
      <c r="T27" s="84"/>
      <c r="U27" s="84"/>
      <c r="V27" s="84"/>
    </row>
    <row r="28" spans="1:22" s="376" customFormat="1" ht="23.1" customHeight="1">
      <c r="A28" s="237">
        <v>25</v>
      </c>
      <c r="B28" s="238"/>
      <c r="C28" s="406" t="s">
        <v>35</v>
      </c>
      <c r="D28" s="405">
        <v>255000</v>
      </c>
      <c r="E28" s="404">
        <v>30</v>
      </c>
      <c r="F28" s="396">
        <v>0</v>
      </c>
      <c r="G28" s="396"/>
      <c r="H28" s="396">
        <f>SUM(F28:G28)</f>
        <v>0</v>
      </c>
      <c r="I28" s="382">
        <f>IF(H28=0,0,(H28/D28)*100)</f>
        <v>0</v>
      </c>
      <c r="J28" s="397">
        <v>5</v>
      </c>
      <c r="K28" s="396"/>
      <c r="L28" s="398">
        <f>SUM(J28:K28)</f>
        <v>5</v>
      </c>
      <c r="M28" s="397">
        <v>0</v>
      </c>
      <c r="N28" s="396">
        <v>0</v>
      </c>
      <c r="O28" s="395">
        <f>SUM(M28:N28)</f>
        <v>0</v>
      </c>
      <c r="P28" s="386"/>
      <c r="R28" s="84"/>
      <c r="S28" s="84"/>
      <c r="T28" s="84"/>
      <c r="U28" s="84"/>
      <c r="V28" s="84"/>
    </row>
    <row r="29" spans="1:22" s="376" customFormat="1" ht="23.1" customHeight="1">
      <c r="A29" s="237">
        <v>26</v>
      </c>
      <c r="B29" s="238"/>
      <c r="C29" s="412" t="s">
        <v>34</v>
      </c>
      <c r="D29" s="407">
        <v>358833</v>
      </c>
      <c r="E29" s="401">
        <v>19</v>
      </c>
      <c r="F29" s="388">
        <v>0</v>
      </c>
      <c r="G29" s="388"/>
      <c r="H29" s="388">
        <f>SUM(F29:G29)</f>
        <v>0</v>
      </c>
      <c r="I29" s="391">
        <f>IF(H29=0,0,(H29/D29)*100)</f>
        <v>0</v>
      </c>
      <c r="J29" s="389">
        <v>0</v>
      </c>
      <c r="K29" s="388"/>
      <c r="L29" s="390">
        <f>SUM(J29:K29)</f>
        <v>0</v>
      </c>
      <c r="M29" s="389">
        <v>0</v>
      </c>
      <c r="N29" s="388"/>
      <c r="O29" s="387">
        <f>SUM(M29:N29)</f>
        <v>0</v>
      </c>
      <c r="P29" s="386"/>
      <c r="R29" s="84"/>
      <c r="S29" s="84"/>
      <c r="T29" s="84"/>
      <c r="U29" s="84"/>
      <c r="V29" s="84"/>
    </row>
    <row r="30" spans="1:22" s="376" customFormat="1" ht="23.1" customHeight="1">
      <c r="A30" s="237">
        <v>27</v>
      </c>
      <c r="B30" s="238"/>
      <c r="C30" s="406" t="s">
        <v>33</v>
      </c>
      <c r="D30" s="405">
        <v>31789</v>
      </c>
      <c r="E30" s="404">
        <v>5</v>
      </c>
      <c r="F30" s="396">
        <v>0</v>
      </c>
      <c r="G30" s="396"/>
      <c r="H30" s="396">
        <f>SUM(F30:G30)</f>
        <v>0</v>
      </c>
      <c r="I30" s="382">
        <f>IF(H30=0,0,(H30/D30)*100)</f>
        <v>0</v>
      </c>
      <c r="J30" s="397">
        <v>0</v>
      </c>
      <c r="K30" s="396"/>
      <c r="L30" s="398">
        <f>SUM(J30:K30)</f>
        <v>0</v>
      </c>
      <c r="M30" s="397">
        <v>43</v>
      </c>
      <c r="N30" s="396">
        <v>2</v>
      </c>
      <c r="O30" s="395">
        <f>SUM(M30:N30)</f>
        <v>45</v>
      </c>
      <c r="P30" s="386"/>
      <c r="R30" s="84"/>
      <c r="S30" s="84"/>
      <c r="T30" s="84"/>
      <c r="U30" s="84"/>
      <c r="V30" s="84"/>
    </row>
    <row r="31" spans="1:22" s="376" customFormat="1" ht="23.1" customHeight="1">
      <c r="A31" s="237">
        <v>28</v>
      </c>
      <c r="B31" s="238"/>
      <c r="C31" s="403" t="s">
        <v>32</v>
      </c>
      <c r="D31" s="402">
        <v>427832</v>
      </c>
      <c r="E31" s="401">
        <v>22</v>
      </c>
      <c r="F31" s="388">
        <v>0</v>
      </c>
      <c r="G31" s="388"/>
      <c r="H31" s="388">
        <f>SUM(F31:G31)</f>
        <v>0</v>
      </c>
      <c r="I31" s="391">
        <f>IF(H31=0,0,(H31/D31)*100)</f>
        <v>0</v>
      </c>
      <c r="J31" s="389">
        <v>0</v>
      </c>
      <c r="K31" s="388"/>
      <c r="L31" s="390">
        <f>SUM(J31:K31)</f>
        <v>0</v>
      </c>
      <c r="M31" s="389">
        <v>0</v>
      </c>
      <c r="N31" s="388"/>
      <c r="O31" s="387">
        <f>SUM(M31:N31)</f>
        <v>0</v>
      </c>
      <c r="P31" s="386"/>
      <c r="R31" s="84"/>
      <c r="S31" s="84"/>
      <c r="T31" s="84"/>
      <c r="U31" s="84"/>
      <c r="V31" s="84"/>
    </row>
    <row r="32" spans="1:22" s="376" customFormat="1" ht="23.1" customHeight="1">
      <c r="A32" s="237">
        <v>29</v>
      </c>
      <c r="B32" s="238"/>
      <c r="C32" s="406" t="s">
        <v>31</v>
      </c>
      <c r="D32" s="405">
        <v>108000</v>
      </c>
      <c r="E32" s="404">
        <v>10</v>
      </c>
      <c r="F32" s="396">
        <v>0</v>
      </c>
      <c r="G32" s="396"/>
      <c r="H32" s="396">
        <f>SUM(F32:G32)</f>
        <v>0</v>
      </c>
      <c r="I32" s="382">
        <f>IF(H32=0,0,(H32/D32)*100)</f>
        <v>0</v>
      </c>
      <c r="J32" s="397">
        <v>3</v>
      </c>
      <c r="K32" s="396">
        <v>99</v>
      </c>
      <c r="L32" s="398">
        <f>SUM(J32:K32)</f>
        <v>102</v>
      </c>
      <c r="M32" s="397">
        <v>0</v>
      </c>
      <c r="N32" s="396"/>
      <c r="O32" s="395">
        <f>SUM(M32:N32)</f>
        <v>0</v>
      </c>
      <c r="P32" s="386"/>
      <c r="R32" s="84"/>
      <c r="S32" s="84"/>
      <c r="T32" s="84"/>
      <c r="U32" s="84"/>
      <c r="V32" s="84"/>
    </row>
    <row r="33" spans="1:22" s="376" customFormat="1" ht="23.1" customHeight="1">
      <c r="A33" s="237">
        <v>30</v>
      </c>
      <c r="B33" s="238"/>
      <c r="C33" s="403" t="s">
        <v>30</v>
      </c>
      <c r="D33" s="402">
        <v>201566</v>
      </c>
      <c r="E33" s="401">
        <v>17</v>
      </c>
      <c r="F33" s="388">
        <v>3060</v>
      </c>
      <c r="G33" s="388"/>
      <c r="H33" s="388">
        <f>SUM(F33:G33)</f>
        <v>3060</v>
      </c>
      <c r="I33" s="391">
        <f>IF(H33=0,0,(H33/D33)*100)</f>
        <v>1.5181131738487641</v>
      </c>
      <c r="J33" s="389">
        <v>10753</v>
      </c>
      <c r="K33" s="388">
        <v>743</v>
      </c>
      <c r="L33" s="390">
        <f>SUM(J33:K33)</f>
        <v>11496</v>
      </c>
      <c r="M33" s="389">
        <v>1</v>
      </c>
      <c r="N33" s="388"/>
      <c r="O33" s="387">
        <f>SUM(M33:N33)</f>
        <v>1</v>
      </c>
      <c r="P33" s="386"/>
      <c r="R33" s="84"/>
      <c r="S33" s="84"/>
      <c r="T33" s="84"/>
      <c r="U33" s="84"/>
      <c r="V33" s="84"/>
    </row>
    <row r="34" spans="1:22" s="376" customFormat="1" ht="23.1" customHeight="1">
      <c r="A34" s="237">
        <v>31</v>
      </c>
      <c r="B34" s="238"/>
      <c r="C34" s="406" t="s">
        <v>29</v>
      </c>
      <c r="D34" s="405">
        <v>64191</v>
      </c>
      <c r="E34" s="404">
        <v>8</v>
      </c>
      <c r="F34" s="396">
        <v>0</v>
      </c>
      <c r="G34" s="396"/>
      <c r="H34" s="396">
        <f>SUM(F34:G34)</f>
        <v>0</v>
      </c>
      <c r="I34" s="382">
        <f>IF(H34=0,0,(H34/D34)*100)</f>
        <v>0</v>
      </c>
      <c r="J34" s="397">
        <v>0</v>
      </c>
      <c r="K34" s="396">
        <v>0</v>
      </c>
      <c r="L34" s="398">
        <f>SUM(J34:K34)</f>
        <v>0</v>
      </c>
      <c r="M34" s="397">
        <v>0</v>
      </c>
      <c r="N34" s="396"/>
      <c r="O34" s="395">
        <f>SUM(M34:N34)</f>
        <v>0</v>
      </c>
      <c r="P34" s="386"/>
      <c r="R34" s="84"/>
      <c r="S34" s="84"/>
      <c r="T34" s="84"/>
      <c r="U34" s="84"/>
      <c r="V34" s="84"/>
    </row>
    <row r="35" spans="1:22" s="376" customFormat="1" ht="23.1" customHeight="1">
      <c r="A35" s="237">
        <v>32</v>
      </c>
      <c r="B35" s="238"/>
      <c r="C35" s="403" t="s">
        <v>28</v>
      </c>
      <c r="D35" s="407">
        <v>442090</v>
      </c>
      <c r="E35" s="401">
        <v>26</v>
      </c>
      <c r="F35" s="388">
        <v>0</v>
      </c>
      <c r="G35" s="388"/>
      <c r="H35" s="388">
        <f>SUM(F35:G35)</f>
        <v>0</v>
      </c>
      <c r="I35" s="391">
        <f>IF(H35=0,0,(H35/D35)*100)</f>
        <v>0</v>
      </c>
      <c r="J35" s="389">
        <v>0</v>
      </c>
      <c r="K35" s="388">
        <v>0</v>
      </c>
      <c r="L35" s="390">
        <f>SUM(J35:K35)</f>
        <v>0</v>
      </c>
      <c r="M35" s="389">
        <v>0</v>
      </c>
      <c r="N35" s="388"/>
      <c r="O35" s="387">
        <f>SUM(M35:N35)</f>
        <v>0</v>
      </c>
      <c r="P35" s="386"/>
      <c r="R35" s="84"/>
      <c r="S35" s="84"/>
      <c r="T35" s="84"/>
      <c r="U35" s="84"/>
      <c r="V35" s="84"/>
    </row>
    <row r="36" spans="1:22" s="376" customFormat="1" ht="23.1" customHeight="1">
      <c r="A36" s="237">
        <v>33</v>
      </c>
      <c r="B36" s="238"/>
      <c r="C36" s="406" t="s">
        <v>27</v>
      </c>
      <c r="D36" s="405">
        <v>188242</v>
      </c>
      <c r="E36" s="404">
        <v>11</v>
      </c>
      <c r="F36" s="396">
        <v>0</v>
      </c>
      <c r="G36" s="396"/>
      <c r="H36" s="396">
        <f>SUM(F36:G36)</f>
        <v>0</v>
      </c>
      <c r="I36" s="382">
        <f>IF(H36=0,0,(H36/D36)*100)</f>
        <v>0</v>
      </c>
      <c r="J36" s="397">
        <v>89</v>
      </c>
      <c r="K36" s="396">
        <v>69</v>
      </c>
      <c r="L36" s="398">
        <f>SUM(J36:K36)</f>
        <v>158</v>
      </c>
      <c r="M36" s="397">
        <v>15248</v>
      </c>
      <c r="N36" s="396">
        <v>2</v>
      </c>
      <c r="O36" s="395">
        <f>SUM(M36:N36)</f>
        <v>15250</v>
      </c>
      <c r="P36" s="386"/>
      <c r="R36" s="84"/>
      <c r="S36" s="84"/>
      <c r="T36" s="84"/>
      <c r="U36" s="84"/>
      <c r="V36" s="84"/>
    </row>
    <row r="37" spans="1:22" s="376" customFormat="1" ht="23.1" customHeight="1">
      <c r="A37" s="237">
        <v>34</v>
      </c>
      <c r="B37" s="238"/>
      <c r="C37" s="403" t="s">
        <v>26</v>
      </c>
      <c r="D37" s="402">
        <v>51513</v>
      </c>
      <c r="E37" s="401">
        <v>8</v>
      </c>
      <c r="F37" s="388">
        <v>1996</v>
      </c>
      <c r="G37" s="388">
        <v>301</v>
      </c>
      <c r="H37" s="388">
        <f>SUM(F37:G37)</f>
        <v>2297</v>
      </c>
      <c r="I37" s="391">
        <f>IF(H37=0,0,(H37/D37)*100)</f>
        <v>4.4590685846291231</v>
      </c>
      <c r="J37" s="389">
        <v>418</v>
      </c>
      <c r="K37" s="388">
        <v>43</v>
      </c>
      <c r="L37" s="390">
        <f>SUM(J37:K37)</f>
        <v>461</v>
      </c>
      <c r="M37" s="389">
        <v>0</v>
      </c>
      <c r="N37" s="388">
        <v>1</v>
      </c>
      <c r="O37" s="387">
        <f>SUM(M37:N37)</f>
        <v>1</v>
      </c>
      <c r="P37" s="386"/>
      <c r="R37" s="84"/>
      <c r="S37" s="84"/>
      <c r="T37" s="84"/>
      <c r="U37" s="84"/>
      <c r="V37" s="84"/>
    </row>
    <row r="38" spans="1:22" s="376" customFormat="1" ht="23.1" customHeight="1">
      <c r="A38" s="237">
        <v>35</v>
      </c>
      <c r="B38" s="238"/>
      <c r="C38" s="406" t="s">
        <v>25</v>
      </c>
      <c r="D38" s="405">
        <v>251652</v>
      </c>
      <c r="E38" s="404">
        <v>15</v>
      </c>
      <c r="F38" s="396">
        <v>4200</v>
      </c>
      <c r="G38" s="396"/>
      <c r="H38" s="396">
        <f>SUM(F38:G38)</f>
        <v>4200</v>
      </c>
      <c r="I38" s="382">
        <f>IF(H38=0,0,(H38/D38)*100)</f>
        <v>1.6689714367459825</v>
      </c>
      <c r="J38" s="397">
        <v>6651</v>
      </c>
      <c r="K38" s="396">
        <v>242</v>
      </c>
      <c r="L38" s="398">
        <f>SUM(J38:K38)</f>
        <v>6893</v>
      </c>
      <c r="M38" s="397">
        <v>0</v>
      </c>
      <c r="N38" s="396">
        <v>0</v>
      </c>
      <c r="O38" s="395">
        <f>SUM(M38:N38)</f>
        <v>0</v>
      </c>
      <c r="P38" s="386"/>
      <c r="R38" s="84"/>
      <c r="S38" s="84"/>
      <c r="T38" s="84"/>
      <c r="U38" s="84"/>
      <c r="V38" s="84"/>
    </row>
    <row r="39" spans="1:22" s="376" customFormat="1" ht="23.1" customHeight="1">
      <c r="A39" s="237">
        <v>36</v>
      </c>
      <c r="B39" s="238"/>
      <c r="C39" s="403" t="s">
        <v>24</v>
      </c>
      <c r="D39" s="402">
        <v>62487</v>
      </c>
      <c r="E39" s="401">
        <v>7</v>
      </c>
      <c r="F39" s="388">
        <v>0</v>
      </c>
      <c r="G39" s="388"/>
      <c r="H39" s="388">
        <f>SUM(F39:G39)</f>
        <v>0</v>
      </c>
      <c r="I39" s="391">
        <f>IF(H39=0,0,(H39/D39)*100)</f>
        <v>0</v>
      </c>
      <c r="J39" s="389">
        <v>0</v>
      </c>
      <c r="K39" s="388">
        <v>158</v>
      </c>
      <c r="L39" s="390">
        <f>SUM(J39:K39)</f>
        <v>158</v>
      </c>
      <c r="M39" s="389">
        <v>0</v>
      </c>
      <c r="N39" s="388">
        <v>697</v>
      </c>
      <c r="O39" s="387">
        <f>SUM(M39:N39)</f>
        <v>697</v>
      </c>
      <c r="P39" s="386"/>
      <c r="R39" s="84"/>
      <c r="S39" s="84"/>
      <c r="T39" s="84"/>
      <c r="U39" s="84"/>
      <c r="V39" s="84"/>
    </row>
    <row r="40" spans="1:22" s="376" customFormat="1" ht="23.1" customHeight="1">
      <c r="A40" s="237">
        <v>37</v>
      </c>
      <c r="B40" s="238"/>
      <c r="C40" s="406" t="s">
        <v>23</v>
      </c>
      <c r="D40" s="405">
        <v>46114</v>
      </c>
      <c r="E40" s="404">
        <v>6</v>
      </c>
      <c r="F40" s="396">
        <v>0</v>
      </c>
      <c r="G40" s="396"/>
      <c r="H40" s="396">
        <f>SUM(F40:G40)</f>
        <v>0</v>
      </c>
      <c r="I40" s="382">
        <f>IF(H40=0,0,(H40/D40)*100)</f>
        <v>0</v>
      </c>
      <c r="J40" s="397">
        <v>0</v>
      </c>
      <c r="K40" s="396">
        <v>114</v>
      </c>
      <c r="L40" s="398">
        <f>SUM(J40:K40)</f>
        <v>114</v>
      </c>
      <c r="M40" s="397">
        <v>9369</v>
      </c>
      <c r="N40" s="396">
        <v>7596</v>
      </c>
      <c r="O40" s="395">
        <f>SUM(M40:N40)</f>
        <v>16965</v>
      </c>
      <c r="P40" s="386"/>
      <c r="R40" s="84"/>
      <c r="S40" s="84"/>
      <c r="T40" s="84"/>
      <c r="U40" s="84"/>
      <c r="V40" s="84"/>
    </row>
    <row r="41" spans="1:22" s="376" customFormat="1" ht="23.1" customHeight="1">
      <c r="A41" s="237">
        <v>38</v>
      </c>
      <c r="B41" s="238"/>
      <c r="C41" s="403" t="s">
        <v>22</v>
      </c>
      <c r="D41" s="402">
        <v>52259</v>
      </c>
      <c r="E41" s="401">
        <v>5</v>
      </c>
      <c r="F41" s="388">
        <v>0</v>
      </c>
      <c r="G41" s="388"/>
      <c r="H41" s="388">
        <f>SUM(F41:G41)</f>
        <v>0</v>
      </c>
      <c r="I41" s="391">
        <f>IF(H41=0,0,(H41/D41)*100)</f>
        <v>0</v>
      </c>
      <c r="J41" s="389">
        <v>0</v>
      </c>
      <c r="K41" s="388"/>
      <c r="L41" s="390">
        <f>SUM(J41:K41)</f>
        <v>0</v>
      </c>
      <c r="M41" s="389">
        <v>0</v>
      </c>
      <c r="N41" s="388"/>
      <c r="O41" s="387">
        <f>SUM(M41:N41)</f>
        <v>0</v>
      </c>
      <c r="P41" s="386"/>
      <c r="R41" s="84"/>
      <c r="S41" s="84"/>
      <c r="T41" s="84"/>
      <c r="U41" s="84"/>
      <c r="V41" s="84"/>
    </row>
    <row r="42" spans="1:22" s="376" customFormat="1" ht="23.1" customHeight="1">
      <c r="A42" s="237">
        <v>39</v>
      </c>
      <c r="B42" s="238"/>
      <c r="C42" s="406" t="s">
        <v>21</v>
      </c>
      <c r="D42" s="405">
        <v>135481</v>
      </c>
      <c r="E42" s="404">
        <v>9</v>
      </c>
      <c r="F42" s="396">
        <v>10410</v>
      </c>
      <c r="G42" s="396">
        <v>886</v>
      </c>
      <c r="H42" s="396">
        <f>SUM(F42:G42)</f>
        <v>11296</v>
      </c>
      <c r="I42" s="382">
        <f>IF(H42=0,0,(H42/D42)*100)</f>
        <v>8.3377004893675117</v>
      </c>
      <c r="J42" s="397">
        <v>1871</v>
      </c>
      <c r="K42" s="396">
        <v>587</v>
      </c>
      <c r="L42" s="398">
        <f>SUM(J42:K42)</f>
        <v>2458</v>
      </c>
      <c r="M42" s="397">
        <v>0</v>
      </c>
      <c r="N42" s="396"/>
      <c r="O42" s="395">
        <f>SUM(M42:N42)</f>
        <v>0</v>
      </c>
      <c r="P42" s="386"/>
      <c r="R42" s="84"/>
      <c r="S42" s="84"/>
      <c r="T42" s="84"/>
      <c r="U42" s="84"/>
      <c r="V42" s="84"/>
    </row>
    <row r="43" spans="1:22" s="376" customFormat="1" ht="23.1" customHeight="1">
      <c r="A43" s="237">
        <v>40</v>
      </c>
      <c r="B43" s="238"/>
      <c r="C43" s="403" t="s">
        <v>20</v>
      </c>
      <c r="D43" s="402">
        <v>45000</v>
      </c>
      <c r="E43" s="401">
        <v>4</v>
      </c>
      <c r="F43" s="388">
        <v>0</v>
      </c>
      <c r="G43" s="388"/>
      <c r="H43" s="388">
        <f>SUM(F43:G43)</f>
        <v>0</v>
      </c>
      <c r="I43" s="391">
        <f>IF(H43=0,0,(H43/D43)*100)</f>
        <v>0</v>
      </c>
      <c r="J43" s="389">
        <v>293</v>
      </c>
      <c r="K43" s="388">
        <v>119</v>
      </c>
      <c r="L43" s="390">
        <f>SUM(J43:K43)</f>
        <v>412</v>
      </c>
      <c r="M43" s="389">
        <v>16398</v>
      </c>
      <c r="N43" s="409">
        <v>0</v>
      </c>
      <c r="O43" s="411">
        <f>SUM(M43:N43)</f>
        <v>16398</v>
      </c>
      <c r="P43" s="386"/>
      <c r="R43" s="84"/>
      <c r="S43" s="84"/>
      <c r="T43" s="84"/>
      <c r="U43" s="84"/>
      <c r="V43" s="84"/>
    </row>
    <row r="44" spans="1:22" s="376" customFormat="1" ht="23.1" customHeight="1">
      <c r="A44" s="237">
        <v>41</v>
      </c>
      <c r="B44" s="238"/>
      <c r="C44" s="406" t="s">
        <v>19</v>
      </c>
      <c r="D44" s="405">
        <v>42584</v>
      </c>
      <c r="E44" s="404">
        <v>3</v>
      </c>
      <c r="F44" s="396">
        <v>0</v>
      </c>
      <c r="G44" s="396"/>
      <c r="H44" s="396">
        <f>SUM(F44:G44)</f>
        <v>0</v>
      </c>
      <c r="I44" s="382">
        <f>IF(H44=0,0,(H44/D44)*100)</f>
        <v>0</v>
      </c>
      <c r="J44" s="397">
        <v>0</v>
      </c>
      <c r="K44" s="396">
        <v>0</v>
      </c>
      <c r="L44" s="398">
        <f>SUM(J44:K44)</f>
        <v>0</v>
      </c>
      <c r="M44" s="397">
        <v>0</v>
      </c>
      <c r="N44" s="396"/>
      <c r="O44" s="395">
        <f>SUM(M44:N44)</f>
        <v>0</v>
      </c>
      <c r="P44" s="386"/>
      <c r="R44" s="84"/>
      <c r="S44" s="84"/>
      <c r="T44" s="84"/>
      <c r="U44" s="84"/>
      <c r="V44" s="84"/>
    </row>
    <row r="45" spans="1:22" s="376" customFormat="1" ht="23.1" customHeight="1">
      <c r="A45" s="237">
        <v>42</v>
      </c>
      <c r="B45" s="238"/>
      <c r="C45" s="403" t="s">
        <v>18</v>
      </c>
      <c r="D45" s="402">
        <v>72960</v>
      </c>
      <c r="E45" s="401">
        <v>8</v>
      </c>
      <c r="F45" s="388">
        <v>11360</v>
      </c>
      <c r="G45" s="388">
        <v>2948</v>
      </c>
      <c r="H45" s="388">
        <f>SUM(F45:G45)</f>
        <v>14308</v>
      </c>
      <c r="I45" s="391">
        <f>IF(H45=0,0,(H45/D45)*100)</f>
        <v>19.610745614035089</v>
      </c>
      <c r="J45" s="410">
        <v>6143</v>
      </c>
      <c r="K45" s="409">
        <v>20</v>
      </c>
      <c r="L45" s="408">
        <f>SUM(J45:K45)</f>
        <v>6163</v>
      </c>
      <c r="M45" s="389">
        <v>23867</v>
      </c>
      <c r="N45" s="388">
        <v>2614</v>
      </c>
      <c r="O45" s="387">
        <f>SUM(M45:N45)</f>
        <v>26481</v>
      </c>
      <c r="P45" s="386"/>
      <c r="R45" s="84"/>
      <c r="S45" s="84"/>
      <c r="T45" s="84"/>
      <c r="U45" s="84"/>
      <c r="V45" s="84"/>
    </row>
    <row r="46" spans="1:22" s="376" customFormat="1" ht="23.1" customHeight="1">
      <c r="A46" s="237">
        <v>43</v>
      </c>
      <c r="B46" s="236"/>
      <c r="C46" s="406" t="s">
        <v>17</v>
      </c>
      <c r="D46" s="405">
        <v>135006</v>
      </c>
      <c r="E46" s="404">
        <v>12</v>
      </c>
      <c r="F46" s="396">
        <v>0</v>
      </c>
      <c r="G46" s="396"/>
      <c r="H46" s="396">
        <f>SUM(F46:G46)</f>
        <v>0</v>
      </c>
      <c r="I46" s="382">
        <f>IF(H46=0,0,(H46/D46)*100)</f>
        <v>0</v>
      </c>
      <c r="J46" s="397">
        <v>0</v>
      </c>
      <c r="K46" s="396">
        <v>0</v>
      </c>
      <c r="L46" s="398">
        <f>SUM(J46:K46)</f>
        <v>0</v>
      </c>
      <c r="M46" s="397">
        <v>6426</v>
      </c>
      <c r="N46" s="396"/>
      <c r="O46" s="395">
        <f>SUM(M46:N46)</f>
        <v>6426</v>
      </c>
      <c r="P46" s="386"/>
      <c r="R46" s="84"/>
      <c r="S46" s="84"/>
      <c r="T46" s="84"/>
      <c r="U46" s="84"/>
      <c r="V46" s="84"/>
    </row>
    <row r="47" spans="1:22" s="376" customFormat="1" ht="23.1" customHeight="1">
      <c r="A47" s="219">
        <v>44</v>
      </c>
      <c r="B47" s="235" t="s">
        <v>16</v>
      </c>
      <c r="C47" s="403" t="s">
        <v>16</v>
      </c>
      <c r="D47" s="402">
        <v>377361</v>
      </c>
      <c r="E47" s="401">
        <v>34</v>
      </c>
      <c r="F47" s="388">
        <v>0</v>
      </c>
      <c r="G47" s="388"/>
      <c r="H47" s="388">
        <f>SUM(F47:G47)</f>
        <v>0</v>
      </c>
      <c r="I47" s="391">
        <f>IF(H47=0,0,(H47/D47)*100)</f>
        <v>0</v>
      </c>
      <c r="J47" s="389">
        <v>15</v>
      </c>
      <c r="K47" s="388"/>
      <c r="L47" s="390">
        <f>SUM(J47:K47)</f>
        <v>15</v>
      </c>
      <c r="M47" s="389">
        <v>320</v>
      </c>
      <c r="N47" s="388"/>
      <c r="O47" s="387">
        <f>SUM(M47:N47)</f>
        <v>320</v>
      </c>
      <c r="P47" s="386"/>
      <c r="R47" s="84"/>
      <c r="S47" s="84"/>
      <c r="T47" s="84"/>
      <c r="U47" s="84"/>
      <c r="V47" s="84"/>
    </row>
    <row r="48" spans="1:22" s="376" customFormat="1" ht="23.1" customHeight="1">
      <c r="A48" s="219">
        <v>45</v>
      </c>
      <c r="B48" s="226"/>
      <c r="C48" s="406" t="s">
        <v>15</v>
      </c>
      <c r="D48" s="405">
        <v>144805</v>
      </c>
      <c r="E48" s="404">
        <v>16</v>
      </c>
      <c r="F48" s="396">
        <v>0</v>
      </c>
      <c r="G48" s="396"/>
      <c r="H48" s="396">
        <f>SUM(F48:G48)</f>
        <v>0</v>
      </c>
      <c r="I48" s="382">
        <f>IF(H48=0,0,(H48/D48)*100)</f>
        <v>0</v>
      </c>
      <c r="J48" s="397">
        <v>9572</v>
      </c>
      <c r="K48" s="396">
        <v>861</v>
      </c>
      <c r="L48" s="398">
        <f>SUM(J48:K48)</f>
        <v>10433</v>
      </c>
      <c r="M48" s="397">
        <v>29020</v>
      </c>
      <c r="N48" s="396">
        <v>1</v>
      </c>
      <c r="O48" s="395">
        <f>SUM(M48:N48)</f>
        <v>29021</v>
      </c>
      <c r="P48" s="386"/>
      <c r="R48" s="84"/>
      <c r="S48" s="84"/>
      <c r="T48" s="84"/>
      <c r="U48" s="84"/>
      <c r="V48" s="84"/>
    </row>
    <row r="49" spans="1:22" s="376" customFormat="1" ht="23.1" customHeight="1">
      <c r="A49" s="219">
        <v>46</v>
      </c>
      <c r="B49" s="226"/>
      <c r="C49" s="403" t="s">
        <v>14</v>
      </c>
      <c r="D49" s="407">
        <v>128888</v>
      </c>
      <c r="E49" s="401">
        <v>7</v>
      </c>
      <c r="F49" s="388">
        <v>0</v>
      </c>
      <c r="G49" s="388"/>
      <c r="H49" s="388">
        <f>SUM(F49:G49)</f>
        <v>0</v>
      </c>
      <c r="I49" s="391">
        <f>IF(H49=0,0,(H49/D49)*100)</f>
        <v>0</v>
      </c>
      <c r="J49" s="389">
        <v>0</v>
      </c>
      <c r="K49" s="388"/>
      <c r="L49" s="390">
        <f>SUM(J49:K49)</f>
        <v>0</v>
      </c>
      <c r="M49" s="389">
        <v>49</v>
      </c>
      <c r="N49" s="388"/>
      <c r="O49" s="387">
        <f>SUM(M49:N49)</f>
        <v>49</v>
      </c>
      <c r="P49" s="386"/>
      <c r="R49" s="84"/>
      <c r="S49" s="84"/>
      <c r="T49" s="84"/>
      <c r="U49" s="84"/>
      <c r="V49" s="84"/>
    </row>
    <row r="50" spans="1:22" s="376" customFormat="1" ht="23.1" customHeight="1">
      <c r="A50" s="219">
        <v>47</v>
      </c>
      <c r="B50" s="226"/>
      <c r="C50" s="406" t="s">
        <v>13</v>
      </c>
      <c r="D50" s="405">
        <v>331352</v>
      </c>
      <c r="E50" s="404">
        <v>21</v>
      </c>
      <c r="F50" s="396">
        <v>0</v>
      </c>
      <c r="G50" s="396"/>
      <c r="H50" s="396">
        <f>SUM(F50:G50)</f>
        <v>0</v>
      </c>
      <c r="I50" s="382">
        <f>IF(H50=0,0,(H50/D50)*100)</f>
        <v>0</v>
      </c>
      <c r="J50" s="397">
        <v>8</v>
      </c>
      <c r="K50" s="396"/>
      <c r="L50" s="398">
        <f>SUM(J50:K50)</f>
        <v>8</v>
      </c>
      <c r="M50" s="397">
        <v>3</v>
      </c>
      <c r="N50" s="396"/>
      <c r="O50" s="395">
        <f>SUM(M50:N50)</f>
        <v>3</v>
      </c>
      <c r="P50" s="386"/>
      <c r="R50" s="84"/>
      <c r="S50" s="84"/>
      <c r="T50" s="84"/>
      <c r="U50" s="84"/>
      <c r="V50" s="84"/>
    </row>
    <row r="51" spans="1:22" s="376" customFormat="1" ht="23.1" customHeight="1">
      <c r="A51" s="219">
        <v>48</v>
      </c>
      <c r="B51" s="226"/>
      <c r="C51" s="403" t="s">
        <v>12</v>
      </c>
      <c r="D51" s="402">
        <v>16407</v>
      </c>
      <c r="E51" s="401">
        <v>3</v>
      </c>
      <c r="F51" s="388">
        <v>0</v>
      </c>
      <c r="G51" s="388"/>
      <c r="H51" s="388">
        <f>SUM(F51:G51)</f>
        <v>0</v>
      </c>
      <c r="I51" s="391">
        <f>IF(H51=0,0,(H51/D51)*100)</f>
        <v>0</v>
      </c>
      <c r="J51" s="389">
        <v>0</v>
      </c>
      <c r="K51" s="388"/>
      <c r="L51" s="390">
        <f>SUM(J51:K51)</f>
        <v>0</v>
      </c>
      <c r="M51" s="389">
        <v>0</v>
      </c>
      <c r="N51" s="388"/>
      <c r="O51" s="387">
        <f>SUM(M51:N51)</f>
        <v>0</v>
      </c>
      <c r="P51" s="386"/>
      <c r="R51" s="84"/>
      <c r="S51" s="84"/>
      <c r="T51" s="84"/>
      <c r="U51" s="84"/>
      <c r="V51" s="84"/>
    </row>
    <row r="52" spans="1:22" s="376" customFormat="1" ht="23.1" customHeight="1">
      <c r="A52" s="219">
        <v>49</v>
      </c>
      <c r="B52" s="226"/>
      <c r="C52" s="406" t="s">
        <v>11</v>
      </c>
      <c r="D52" s="405">
        <v>116700</v>
      </c>
      <c r="E52" s="404">
        <v>9</v>
      </c>
      <c r="F52" s="396">
        <v>0</v>
      </c>
      <c r="G52" s="396"/>
      <c r="H52" s="396">
        <f>SUM(F52:G52)</f>
        <v>0</v>
      </c>
      <c r="I52" s="382">
        <f>IF(H52=0,0,(H52/D52)*100)</f>
        <v>0</v>
      </c>
      <c r="J52" s="397">
        <v>2</v>
      </c>
      <c r="K52" s="396"/>
      <c r="L52" s="398">
        <f>SUM(J52:K52)</f>
        <v>2</v>
      </c>
      <c r="M52" s="397">
        <v>5</v>
      </c>
      <c r="N52" s="396"/>
      <c r="O52" s="395">
        <f>SUM(M52:N52)</f>
        <v>5</v>
      </c>
      <c r="P52" s="386"/>
      <c r="R52" s="84"/>
      <c r="S52" s="84"/>
      <c r="T52" s="84"/>
      <c r="U52" s="84"/>
      <c r="V52" s="84"/>
    </row>
    <row r="53" spans="1:22" s="376" customFormat="1" ht="23.1" customHeight="1">
      <c r="A53" s="219">
        <v>50</v>
      </c>
      <c r="B53" s="226"/>
      <c r="C53" s="403" t="s">
        <v>10</v>
      </c>
      <c r="D53" s="402">
        <v>42845</v>
      </c>
      <c r="E53" s="401">
        <v>7</v>
      </c>
      <c r="F53" s="388">
        <v>702</v>
      </c>
      <c r="G53" s="388"/>
      <c r="H53" s="388">
        <f>SUM(F53:G53)</f>
        <v>702</v>
      </c>
      <c r="I53" s="391">
        <f>IF(H53=0,0,(H53/D53)*100)</f>
        <v>1.6384642315322675</v>
      </c>
      <c r="J53" s="389">
        <v>21</v>
      </c>
      <c r="K53" s="388"/>
      <c r="L53" s="390">
        <f>SUM(J53:K53)</f>
        <v>21</v>
      </c>
      <c r="M53" s="389">
        <v>0</v>
      </c>
      <c r="N53" s="388"/>
      <c r="O53" s="387">
        <f>SUM(M53:N53)</f>
        <v>0</v>
      </c>
      <c r="P53" s="386"/>
      <c r="R53" s="84"/>
      <c r="S53" s="84"/>
      <c r="T53" s="84"/>
      <c r="U53" s="84"/>
      <c r="V53" s="84"/>
    </row>
    <row r="54" spans="1:22" s="376" customFormat="1" ht="23.1" customHeight="1">
      <c r="A54" s="219">
        <v>51</v>
      </c>
      <c r="B54" s="226"/>
      <c r="C54" s="385" t="s">
        <v>9</v>
      </c>
      <c r="D54" s="400">
        <v>154468</v>
      </c>
      <c r="E54" s="399">
        <v>10</v>
      </c>
      <c r="F54" s="396">
        <v>0</v>
      </c>
      <c r="G54" s="396"/>
      <c r="H54" s="396">
        <f>SUM(F54:G54)</f>
        <v>0</v>
      </c>
      <c r="I54" s="382">
        <f>IF(H54=0,0,(H54/D54)*100)</f>
        <v>0</v>
      </c>
      <c r="J54" s="397">
        <v>71</v>
      </c>
      <c r="K54" s="396"/>
      <c r="L54" s="398">
        <f>SUM(J54:K54)</f>
        <v>71</v>
      </c>
      <c r="M54" s="397">
        <v>0</v>
      </c>
      <c r="N54" s="396"/>
      <c r="O54" s="395">
        <f>SUM(M54:N54)</f>
        <v>0</v>
      </c>
      <c r="P54" s="386"/>
      <c r="R54" s="85"/>
      <c r="S54" s="85"/>
      <c r="T54" s="85"/>
      <c r="U54" s="85"/>
      <c r="V54" s="85"/>
    </row>
    <row r="55" spans="1:22" s="376" customFormat="1" ht="23.1" customHeight="1">
      <c r="A55" s="219">
        <v>52</v>
      </c>
      <c r="B55" s="226"/>
      <c r="C55" s="394" t="s">
        <v>8</v>
      </c>
      <c r="D55" s="393">
        <v>228518</v>
      </c>
      <c r="E55" s="392">
        <v>16</v>
      </c>
      <c r="F55" s="388">
        <v>700</v>
      </c>
      <c r="G55" s="388">
        <v>45</v>
      </c>
      <c r="H55" s="388">
        <f>SUM(F55:G55)</f>
        <v>745</v>
      </c>
      <c r="I55" s="391">
        <f>IF(H55=0,0,(H55/D55)*100)</f>
        <v>0.32601370570370825</v>
      </c>
      <c r="J55" s="389">
        <v>1471</v>
      </c>
      <c r="K55" s="388">
        <v>107</v>
      </c>
      <c r="L55" s="390">
        <f>SUM(J55:K55)</f>
        <v>1578</v>
      </c>
      <c r="M55" s="389">
        <v>7472</v>
      </c>
      <c r="N55" s="388">
        <v>1744</v>
      </c>
      <c r="O55" s="387">
        <f>SUM(M55:N55)</f>
        <v>9216</v>
      </c>
      <c r="P55" s="386"/>
      <c r="R55" s="84"/>
      <c r="S55" s="84"/>
      <c r="T55" s="84"/>
      <c r="U55" s="84"/>
      <c r="V55" s="84"/>
    </row>
    <row r="56" spans="1:22" s="376" customFormat="1" ht="23.1" customHeight="1">
      <c r="A56" s="219">
        <v>53</v>
      </c>
      <c r="B56" s="226"/>
      <c r="C56" s="385" t="s">
        <v>7</v>
      </c>
      <c r="D56" s="400">
        <v>31971</v>
      </c>
      <c r="E56" s="399">
        <v>4</v>
      </c>
      <c r="F56" s="396">
        <v>436</v>
      </c>
      <c r="G56" s="396"/>
      <c r="H56" s="396">
        <f>SUM(F56:G56)</f>
        <v>436</v>
      </c>
      <c r="I56" s="382">
        <f>IF(H56=0,0,(H56/D56)*100)</f>
        <v>1.3637358856463671</v>
      </c>
      <c r="J56" s="397">
        <v>22</v>
      </c>
      <c r="K56" s="396"/>
      <c r="L56" s="398">
        <f>SUM(J56:K56)</f>
        <v>22</v>
      </c>
      <c r="M56" s="397">
        <v>0</v>
      </c>
      <c r="N56" s="396"/>
      <c r="O56" s="395">
        <f>SUM(M56:N56)</f>
        <v>0</v>
      </c>
      <c r="P56" s="386"/>
      <c r="R56" s="84"/>
      <c r="S56" s="84"/>
      <c r="T56" s="84"/>
      <c r="U56" s="84"/>
      <c r="V56" s="84"/>
    </row>
    <row r="57" spans="1:22" s="376" customFormat="1" ht="23.1" customHeight="1">
      <c r="A57" s="219">
        <v>54</v>
      </c>
      <c r="B57" s="226"/>
      <c r="C57" s="394" t="s">
        <v>6</v>
      </c>
      <c r="D57" s="393">
        <v>149960</v>
      </c>
      <c r="E57" s="392">
        <v>12</v>
      </c>
      <c r="F57" s="388">
        <v>0</v>
      </c>
      <c r="G57" s="388"/>
      <c r="H57" s="388">
        <f>SUM(F57:G57)</f>
        <v>0</v>
      </c>
      <c r="I57" s="391">
        <f>IF(H57=0,0,(H57/D57)*100)</f>
        <v>0</v>
      </c>
      <c r="J57" s="389">
        <v>8060</v>
      </c>
      <c r="K57" s="388"/>
      <c r="L57" s="390">
        <f>SUM(J57:K57)</f>
        <v>8060</v>
      </c>
      <c r="M57" s="389">
        <v>15168</v>
      </c>
      <c r="N57" s="388">
        <v>625</v>
      </c>
      <c r="O57" s="387">
        <f>SUM(M57:N57)</f>
        <v>15793</v>
      </c>
      <c r="P57" s="386"/>
      <c r="R57" s="84"/>
      <c r="S57" s="84"/>
      <c r="T57" s="84"/>
      <c r="U57" s="84"/>
      <c r="V57" s="84"/>
    </row>
    <row r="58" spans="1:22" s="376" customFormat="1" ht="23.1" customHeight="1" thickBot="1">
      <c r="A58" s="219">
        <v>55</v>
      </c>
      <c r="B58" s="218"/>
      <c r="C58" s="385" t="s">
        <v>5</v>
      </c>
      <c r="D58" s="384">
        <v>83800</v>
      </c>
      <c r="E58" s="383">
        <v>6</v>
      </c>
      <c r="F58" s="379">
        <v>0</v>
      </c>
      <c r="G58" s="379"/>
      <c r="H58" s="379">
        <f>SUM(F58:G58)</f>
        <v>0</v>
      </c>
      <c r="I58" s="382">
        <f>IF(H58=0,0,(H58/D58)*100)</f>
        <v>0</v>
      </c>
      <c r="J58" s="380">
        <v>0</v>
      </c>
      <c r="K58" s="379"/>
      <c r="L58" s="381">
        <f>SUM(J58:K58)</f>
        <v>0</v>
      </c>
      <c r="M58" s="380">
        <v>0</v>
      </c>
      <c r="N58" s="379"/>
      <c r="O58" s="378">
        <f>SUM(M58:N58)</f>
        <v>0</v>
      </c>
      <c r="P58" s="377"/>
      <c r="R58" s="84"/>
      <c r="S58" s="84"/>
      <c r="T58" s="84"/>
      <c r="U58" s="84"/>
      <c r="V58" s="84"/>
    </row>
    <row r="59" spans="1:22" ht="30" customHeight="1" thickBot="1">
      <c r="A59" s="375" t="s">
        <v>0</v>
      </c>
      <c r="B59" s="374"/>
      <c r="C59" s="373"/>
      <c r="D59" s="372">
        <f>SUM(D4:D58)</f>
        <v>11814334</v>
      </c>
      <c r="E59" s="371">
        <f>SUM(E4:E58)</f>
        <v>819</v>
      </c>
      <c r="F59" s="370">
        <f>SUM(F4:F58)</f>
        <v>150777</v>
      </c>
      <c r="G59" s="370">
        <f>SUM(G4:G58)</f>
        <v>7531</v>
      </c>
      <c r="H59" s="370">
        <f>SUM(H4:H58)</f>
        <v>158308</v>
      </c>
      <c r="I59" s="369">
        <f>IF(H59=0,0,(H59/D59)*100)</f>
        <v>1.3399655029221282</v>
      </c>
      <c r="J59" s="368">
        <f>SUM(J4:J58)</f>
        <v>106759</v>
      </c>
      <c r="K59" s="367">
        <f>SUM(K4:K58)</f>
        <v>3683</v>
      </c>
      <c r="L59" s="367">
        <f>SUM(L4:L58)</f>
        <v>110442</v>
      </c>
      <c r="M59" s="367">
        <f>SUM(M4:M58)</f>
        <v>259055</v>
      </c>
      <c r="N59" s="367">
        <f>SUM(N4:N58)</f>
        <v>14919</v>
      </c>
      <c r="O59" s="366">
        <f>SUM(O4:O58)</f>
        <v>273974</v>
      </c>
      <c r="P59" s="366" t="s">
        <v>3</v>
      </c>
    </row>
    <row r="60" spans="1:22" ht="20.25" customHeight="1">
      <c r="A60" s="363"/>
      <c r="B60" s="362"/>
      <c r="C60" s="362"/>
      <c r="D60" s="363"/>
      <c r="E60" s="363"/>
      <c r="F60" s="365" t="s">
        <v>3</v>
      </c>
      <c r="G60" s="363"/>
      <c r="H60" s="364" t="s">
        <v>3</v>
      </c>
      <c r="I60" s="364"/>
    </row>
    <row r="61" spans="1:22" ht="32.25" customHeight="1">
      <c r="A61" s="363"/>
      <c r="B61" s="362"/>
      <c r="C61" s="362"/>
      <c r="D61" s="361" t="s">
        <v>3</v>
      </c>
      <c r="E61" s="361"/>
      <c r="F61" s="361" t="s">
        <v>3</v>
      </c>
      <c r="G61" s="361" t="s">
        <v>3</v>
      </c>
      <c r="H61" s="361" t="s">
        <v>3</v>
      </c>
      <c r="I61" s="361"/>
      <c r="J61" s="361"/>
      <c r="K61" s="361"/>
      <c r="L61" s="361"/>
      <c r="M61" s="361"/>
      <c r="N61" s="361"/>
      <c r="O61" s="360" t="s">
        <v>4</v>
      </c>
      <c r="P61" s="360"/>
    </row>
    <row r="62" spans="1:22" ht="18" customHeight="1">
      <c r="A62" s="363"/>
      <c r="B62" s="362"/>
      <c r="C62" s="362"/>
      <c r="D62" s="361" t="s">
        <v>3</v>
      </c>
      <c r="E62" s="361"/>
      <c r="F62" s="361" t="s">
        <v>3</v>
      </c>
      <c r="G62" s="361" t="s">
        <v>3</v>
      </c>
      <c r="H62" s="361" t="s">
        <v>3</v>
      </c>
      <c r="I62" s="361"/>
      <c r="J62" s="361"/>
      <c r="K62" s="361"/>
      <c r="L62" s="361"/>
      <c r="M62" s="361"/>
      <c r="N62" s="361"/>
      <c r="O62" s="360" t="s">
        <v>2</v>
      </c>
      <c r="P62" s="360"/>
    </row>
    <row r="63" spans="1:22" ht="16.5" customHeight="1">
      <c r="B63" s="359"/>
      <c r="C63" s="359"/>
      <c r="D63" s="358" t="s">
        <v>3</v>
      </c>
      <c r="O63" s="360" t="s">
        <v>1</v>
      </c>
      <c r="P63" s="360"/>
    </row>
    <row r="64" spans="1:22" ht="27" customHeight="1">
      <c r="B64" s="359"/>
      <c r="C64" s="359"/>
    </row>
    <row r="65" spans="2:3" s="358" customFormat="1" ht="27" customHeight="1">
      <c r="B65" s="359"/>
      <c r="C65" s="359"/>
    </row>
    <row r="66" spans="2:3" s="358" customFormat="1" ht="27" customHeight="1">
      <c r="B66" s="359"/>
      <c r="C66" s="359"/>
    </row>
    <row r="67" spans="2:3" s="358" customFormat="1" ht="27" customHeight="1">
      <c r="B67" s="359"/>
      <c r="C67" s="359"/>
    </row>
    <row r="68" spans="2:3" s="358" customFormat="1" ht="27" customHeight="1">
      <c r="B68" s="359"/>
      <c r="C68" s="359"/>
    </row>
    <row r="69" spans="2:3" s="358" customFormat="1" ht="27" customHeight="1">
      <c r="B69" s="359"/>
      <c r="C69" s="359"/>
    </row>
    <row r="70" spans="2:3" s="358" customFormat="1" ht="27" customHeight="1">
      <c r="B70" s="359"/>
      <c r="C70" s="359"/>
    </row>
    <row r="71" spans="2:3" s="358" customFormat="1" ht="27" customHeight="1">
      <c r="B71" s="359"/>
      <c r="C71" s="359"/>
    </row>
    <row r="72" spans="2:3" s="358" customFormat="1" ht="27" customHeight="1">
      <c r="B72" s="359"/>
      <c r="C72" s="359"/>
    </row>
    <row r="73" spans="2:3" s="358" customFormat="1" ht="27" customHeight="1">
      <c r="B73" s="359"/>
      <c r="C73" s="359"/>
    </row>
    <row r="74" spans="2:3" s="358" customFormat="1" ht="27" customHeight="1">
      <c r="B74" s="359"/>
      <c r="C74" s="359"/>
    </row>
    <row r="75" spans="2:3" s="358" customFormat="1" ht="27" customHeight="1">
      <c r="B75" s="359"/>
      <c r="C75" s="359"/>
    </row>
    <row r="76" spans="2:3" s="358" customFormat="1" ht="27" customHeight="1">
      <c r="B76" s="359"/>
      <c r="C76" s="359"/>
    </row>
    <row r="77" spans="2:3" s="358" customFormat="1" ht="27" customHeight="1">
      <c r="B77" s="359"/>
      <c r="C77" s="359"/>
    </row>
    <row r="78" spans="2:3" s="358" customFormat="1" ht="27" customHeight="1">
      <c r="B78" s="359"/>
      <c r="C78" s="359"/>
    </row>
    <row r="79" spans="2:3" s="358" customFormat="1" ht="27" customHeight="1">
      <c r="C79" s="359"/>
    </row>
    <row r="80" spans="2:3" s="358" customFormat="1" ht="27" customHeight="1">
      <c r="C80" s="359"/>
    </row>
    <row r="81" s="358" customFormat="1" ht="27" customHeight="1"/>
    <row r="82" s="358" customFormat="1" ht="27" customHeight="1"/>
    <row r="83" s="358" customFormat="1" ht="27" customHeight="1"/>
    <row r="84" s="358" customFormat="1" ht="27" customHeight="1"/>
    <row r="85" s="358" customFormat="1" ht="27" customHeight="1"/>
    <row r="86" s="358" customFormat="1" ht="27" customHeight="1"/>
    <row r="87" s="358" customFormat="1" ht="27" customHeight="1"/>
    <row r="88" s="358" customFormat="1" ht="27" customHeight="1"/>
    <row r="89" s="358" customFormat="1" ht="27" customHeight="1"/>
    <row r="90" s="358" customFormat="1" ht="27" customHeight="1"/>
    <row r="91" s="358" customFormat="1" ht="27" customHeight="1"/>
    <row r="92" s="358" customFormat="1" ht="27" customHeight="1"/>
    <row r="93" s="358" customFormat="1" ht="27" customHeight="1"/>
    <row r="94" s="358" customFormat="1" ht="27" customHeight="1"/>
    <row r="95" s="358" customFormat="1" ht="27" customHeight="1"/>
    <row r="96" s="358" customFormat="1" ht="27" customHeight="1"/>
    <row r="97" s="358" customFormat="1" ht="27" customHeight="1"/>
    <row r="98" s="358" customFormat="1" ht="27" customHeight="1"/>
    <row r="99" s="358" customFormat="1" ht="27" customHeight="1"/>
    <row r="100" s="358" customFormat="1" ht="27" customHeight="1"/>
    <row r="101" s="358" customFormat="1" ht="27" customHeight="1"/>
    <row r="102" s="358" customFormat="1" ht="27" customHeight="1"/>
    <row r="103" s="358" customFormat="1" ht="27" customHeight="1"/>
    <row r="104" s="358" customFormat="1" ht="27" customHeight="1"/>
    <row r="105" s="358" customFormat="1" ht="27" customHeight="1"/>
    <row r="106" s="358" customFormat="1" ht="27" customHeight="1"/>
    <row r="107" s="358" customFormat="1" ht="27" customHeight="1"/>
    <row r="108" s="358" customFormat="1" ht="27" customHeight="1"/>
    <row r="109" s="358" customFormat="1" ht="27" customHeight="1"/>
    <row r="110" s="358" customFormat="1" ht="27" customHeight="1"/>
    <row r="111" s="358" customFormat="1" ht="27" customHeight="1"/>
    <row r="112" s="358" customFormat="1" ht="27" customHeight="1"/>
    <row r="113" s="358" customFormat="1" ht="27" customHeight="1"/>
    <row r="114" s="358" customFormat="1" ht="27" customHeight="1"/>
    <row r="115" s="358" customFormat="1" ht="27" customHeight="1"/>
    <row r="116" s="358" customFormat="1" ht="27" customHeight="1"/>
    <row r="117" s="358" customFormat="1" ht="27" customHeight="1"/>
    <row r="118" s="358" customFormat="1" ht="27" customHeight="1"/>
    <row r="119" s="358" customFormat="1" ht="27" customHeight="1"/>
    <row r="120" s="358" customFormat="1" ht="27" customHeight="1"/>
    <row r="121" s="358" customFormat="1" ht="27" customHeight="1"/>
    <row r="122" s="358" customFormat="1" ht="27" customHeight="1"/>
    <row r="123" s="358" customFormat="1" ht="27" customHeight="1"/>
    <row r="124" s="358" customFormat="1" ht="27" customHeight="1"/>
    <row r="125" s="358" customFormat="1" ht="27" customHeight="1"/>
  </sheetData>
  <mergeCells count="22">
    <mergeCell ref="A1:P1"/>
    <mergeCell ref="A2:A3"/>
    <mergeCell ref="B2:B3"/>
    <mergeCell ref="C2:C3"/>
    <mergeCell ref="D2:I2"/>
    <mergeCell ref="J2:L2"/>
    <mergeCell ref="M2:O2"/>
    <mergeCell ref="P2:P3"/>
    <mergeCell ref="S3:V3"/>
    <mergeCell ref="B4:B20"/>
    <mergeCell ref="S8:V8"/>
    <mergeCell ref="S13:V13"/>
    <mergeCell ref="S18:V18"/>
    <mergeCell ref="B21:B26"/>
    <mergeCell ref="S23:V23"/>
    <mergeCell ref="O63:P63"/>
    <mergeCell ref="B27:B46"/>
    <mergeCell ref="B47:B58"/>
    <mergeCell ref="A59:C59"/>
    <mergeCell ref="H60:I60"/>
    <mergeCell ref="O61:P61"/>
    <mergeCell ref="O62:P62"/>
  </mergeCells>
  <pageMargins left="0.98425196850393704" right="0.39370078740157483" top="0.39370078740157483" bottom="0.19685039370078741" header="0.51181102362204722" footer="0.51181102362204722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5"/>
  <sheetViews>
    <sheetView zoomScale="80" zoomScaleNormal="80" workbookViewId="0">
      <pane xSplit="3" ySplit="3" topLeftCell="D4" activePane="bottomRight" state="frozenSplit"/>
      <selection activeCell="M29" sqref="M29"/>
      <selection pane="topRight" sqref="A1:P1"/>
      <selection pane="bottomLeft" activeCell="C52" sqref="C52"/>
      <selection pane="bottomRight" activeCell="C16" sqref="C16"/>
    </sheetView>
  </sheetViews>
  <sheetFormatPr defaultRowHeight="12.75"/>
  <cols>
    <col min="1" max="1" width="5.7109375" style="1" customWidth="1"/>
    <col min="2" max="2" width="8.140625" style="1" customWidth="1"/>
    <col min="3" max="3" width="29.140625" style="1" customWidth="1"/>
    <col min="4" max="4" width="18.140625" style="1" customWidth="1"/>
    <col min="5" max="5" width="16.140625" style="2" hidden="1" customWidth="1"/>
    <col min="6" max="6" width="14.7109375" style="1" hidden="1" customWidth="1"/>
    <col min="7" max="7" width="13.7109375" style="1" customWidth="1"/>
    <col min="8" max="8" width="11.5703125" style="2" hidden="1" customWidth="1"/>
    <col min="9" max="9" width="15" style="1" customWidth="1"/>
    <col min="10" max="10" width="16.7109375" style="1" customWidth="1"/>
    <col min="11" max="11" width="17.140625" style="1" customWidth="1"/>
    <col min="12" max="12" width="15.7109375" style="1" customWidth="1"/>
    <col min="13" max="13" width="17.7109375" style="194" customWidth="1"/>
    <col min="14" max="14" width="17.28515625" style="194" customWidth="1"/>
    <col min="15" max="15" width="38.42578125" style="1" customWidth="1"/>
    <col min="16" max="16" width="3.5703125" style="1" customWidth="1"/>
    <col min="17" max="17" width="28" style="1" customWidth="1"/>
    <col min="18" max="18" width="12.5703125" style="1" customWidth="1"/>
    <col min="19" max="19" width="11.42578125" style="1" customWidth="1"/>
    <col min="20" max="20" width="11" style="1" customWidth="1"/>
    <col min="21" max="21" width="9.85546875" style="1" bestFit="1" customWidth="1"/>
    <col min="22" max="16384" width="9.140625" style="1"/>
  </cols>
  <sheetData>
    <row r="1" spans="1:21" ht="41.25" customHeight="1" thickBot="1">
      <c r="A1" s="276" t="s">
        <v>152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5"/>
    </row>
    <row r="2" spans="1:21" ht="27.75" customHeight="1">
      <c r="A2" s="274" t="s">
        <v>74</v>
      </c>
      <c r="B2" s="273" t="s">
        <v>73</v>
      </c>
      <c r="C2" s="272" t="s">
        <v>151</v>
      </c>
      <c r="D2" s="146" t="s">
        <v>150</v>
      </c>
      <c r="E2" s="112"/>
      <c r="F2" s="147"/>
      <c r="G2" s="147"/>
      <c r="H2" s="147"/>
      <c r="I2" s="147"/>
      <c r="J2" s="148"/>
      <c r="K2" s="271" t="s">
        <v>149</v>
      </c>
      <c r="L2" s="270"/>
      <c r="M2" s="270"/>
      <c r="N2" s="269"/>
      <c r="O2" s="190" t="s">
        <v>70</v>
      </c>
      <c r="P2" s="259"/>
    </row>
    <row r="3" spans="1:21" ht="144" customHeight="1" thickBot="1">
      <c r="A3" s="107"/>
      <c r="B3" s="109"/>
      <c r="C3" s="268"/>
      <c r="D3" s="267" t="s">
        <v>148</v>
      </c>
      <c r="E3" s="266" t="s">
        <v>147</v>
      </c>
      <c r="F3" s="53" t="s">
        <v>146</v>
      </c>
      <c r="G3" s="265" t="s">
        <v>145</v>
      </c>
      <c r="H3" s="265" t="s">
        <v>144</v>
      </c>
      <c r="I3" s="66" t="s">
        <v>143</v>
      </c>
      <c r="J3" s="264" t="s">
        <v>142</v>
      </c>
      <c r="K3" s="263" t="s">
        <v>141</v>
      </c>
      <c r="L3" s="262" t="s">
        <v>140</v>
      </c>
      <c r="M3" s="261" t="s">
        <v>139</v>
      </c>
      <c r="N3" s="260" t="s">
        <v>138</v>
      </c>
      <c r="O3" s="185"/>
      <c r="P3" s="259"/>
      <c r="R3" s="122" t="s">
        <v>84</v>
      </c>
      <c r="S3" s="123"/>
      <c r="T3" s="123"/>
      <c r="U3" s="124"/>
    </row>
    <row r="4" spans="1:21" s="14" customFormat="1" ht="30" customHeight="1">
      <c r="A4" s="258">
        <v>1</v>
      </c>
      <c r="B4" s="257" t="s">
        <v>62</v>
      </c>
      <c r="C4" s="256" t="s">
        <v>61</v>
      </c>
      <c r="D4" s="255">
        <v>4322</v>
      </c>
      <c r="E4" s="254">
        <v>59</v>
      </c>
      <c r="F4" s="252">
        <v>4322</v>
      </c>
      <c r="G4" s="252">
        <v>0</v>
      </c>
      <c r="H4" s="253">
        <f>G4/E4</f>
        <v>0</v>
      </c>
      <c r="I4" s="252">
        <f>SUM(F4:G4)</f>
        <v>4322</v>
      </c>
      <c r="J4" s="251">
        <f>(I4/D4)*100</f>
        <v>100</v>
      </c>
      <c r="K4" s="250">
        <v>4322</v>
      </c>
      <c r="L4" s="249">
        <f>(K4/D4)*100</f>
        <v>100</v>
      </c>
      <c r="M4" s="248">
        <v>432200</v>
      </c>
      <c r="N4" s="247">
        <v>0</v>
      </c>
      <c r="O4" s="246" t="s">
        <v>137</v>
      </c>
      <c r="P4" s="170"/>
      <c r="R4" s="82">
        <v>2019</v>
      </c>
      <c r="S4" s="82">
        <v>2020</v>
      </c>
      <c r="T4" s="82">
        <v>2021</v>
      </c>
      <c r="U4" s="82">
        <v>2022</v>
      </c>
    </row>
    <row r="5" spans="1:21" s="14" customFormat="1" ht="30" customHeight="1">
      <c r="A5" s="237">
        <v>2</v>
      </c>
      <c r="B5" s="238"/>
      <c r="C5" s="232" t="s">
        <v>60</v>
      </c>
      <c r="D5" s="42">
        <v>2522</v>
      </c>
      <c r="E5" s="231">
        <v>50</v>
      </c>
      <c r="F5" s="61">
        <v>2522</v>
      </c>
      <c r="G5" s="61">
        <v>0</v>
      </c>
      <c r="H5" s="62">
        <f>G5/E5</f>
        <v>0</v>
      </c>
      <c r="I5" s="61">
        <f>SUM(F5:G5)</f>
        <v>2522</v>
      </c>
      <c r="J5" s="60">
        <f>(I5/D5)*100</f>
        <v>100</v>
      </c>
      <c r="K5" s="229">
        <v>2522</v>
      </c>
      <c r="L5" s="228">
        <f>(K5/D5)*100</f>
        <v>100</v>
      </c>
      <c r="M5" s="25">
        <v>252200</v>
      </c>
      <c r="N5" s="227">
        <v>0</v>
      </c>
      <c r="O5" s="220" t="s">
        <v>136</v>
      </c>
      <c r="P5" s="170"/>
      <c r="Q5" s="243" t="s">
        <v>130</v>
      </c>
      <c r="R5" s="81">
        <v>20</v>
      </c>
      <c r="S5" s="81">
        <v>60</v>
      </c>
      <c r="T5" s="81">
        <v>100</v>
      </c>
      <c r="U5" s="77"/>
    </row>
    <row r="6" spans="1:21" s="14" customFormat="1" ht="30" customHeight="1">
      <c r="A6" s="237">
        <v>3</v>
      </c>
      <c r="B6" s="238"/>
      <c r="C6" s="232" t="s">
        <v>59</v>
      </c>
      <c r="D6" s="42">
        <v>1742</v>
      </c>
      <c r="E6" s="231">
        <v>38</v>
      </c>
      <c r="F6" s="61">
        <v>1742</v>
      </c>
      <c r="G6" s="61">
        <v>0</v>
      </c>
      <c r="H6" s="62">
        <f>G6/E6</f>
        <v>0</v>
      </c>
      <c r="I6" s="61">
        <f>SUM(F6:G6)</f>
        <v>1742</v>
      </c>
      <c r="J6" s="60">
        <f>(I6/D6)*100</f>
        <v>100</v>
      </c>
      <c r="K6" s="229">
        <v>1742</v>
      </c>
      <c r="L6" s="228">
        <f>(K6/D6)*100</f>
        <v>100</v>
      </c>
      <c r="M6" s="25">
        <v>174200</v>
      </c>
      <c r="N6" s="227">
        <v>0</v>
      </c>
      <c r="O6" s="220" t="s">
        <v>135</v>
      </c>
      <c r="P6" s="170"/>
      <c r="Q6" s="14" t="s">
        <v>91</v>
      </c>
      <c r="R6" s="83">
        <v>2368630</v>
      </c>
      <c r="S6" s="83">
        <v>4737260</v>
      </c>
      <c r="T6" s="83">
        <v>4737260</v>
      </c>
      <c r="U6" s="83"/>
    </row>
    <row r="7" spans="1:21" s="14" customFormat="1" ht="30" customHeight="1">
      <c r="A7" s="237">
        <v>4</v>
      </c>
      <c r="B7" s="238"/>
      <c r="C7" s="232" t="s">
        <v>58</v>
      </c>
      <c r="D7" s="42">
        <v>57</v>
      </c>
      <c r="E7" s="231">
        <v>3</v>
      </c>
      <c r="F7" s="61">
        <v>57</v>
      </c>
      <c r="G7" s="61">
        <v>0</v>
      </c>
      <c r="H7" s="62">
        <f>G7/E7</f>
        <v>0</v>
      </c>
      <c r="I7" s="61">
        <f>SUM(F7:G7)</f>
        <v>57</v>
      </c>
      <c r="J7" s="60">
        <f>(I7/D7)*100</f>
        <v>100</v>
      </c>
      <c r="K7" s="229">
        <v>57</v>
      </c>
      <c r="L7" s="228">
        <f>(K7/D7)*100</f>
        <v>100</v>
      </c>
      <c r="M7" s="25">
        <v>5715</v>
      </c>
      <c r="N7" s="227">
        <v>0</v>
      </c>
      <c r="O7" s="220"/>
      <c r="P7" s="170"/>
    </row>
    <row r="8" spans="1:21" s="14" customFormat="1" ht="30" customHeight="1">
      <c r="A8" s="237">
        <v>5</v>
      </c>
      <c r="B8" s="238"/>
      <c r="C8" s="232" t="s">
        <v>57</v>
      </c>
      <c r="D8" s="42">
        <v>923</v>
      </c>
      <c r="E8" s="231">
        <v>22</v>
      </c>
      <c r="F8" s="61">
        <v>923</v>
      </c>
      <c r="G8" s="61">
        <v>0</v>
      </c>
      <c r="H8" s="62">
        <f>G8/E8</f>
        <v>0</v>
      </c>
      <c r="I8" s="61">
        <f>SUM(F8:G8)</f>
        <v>923</v>
      </c>
      <c r="J8" s="60">
        <f>(I8/D8)*100</f>
        <v>100</v>
      </c>
      <c r="K8" s="229">
        <v>923</v>
      </c>
      <c r="L8" s="228">
        <f>(K8/D8)*100</f>
        <v>100</v>
      </c>
      <c r="M8" s="33">
        <v>81599</v>
      </c>
      <c r="N8" s="221">
        <v>55660</v>
      </c>
      <c r="O8" s="220" t="s">
        <v>3</v>
      </c>
      <c r="P8" s="170"/>
      <c r="Q8" s="1"/>
      <c r="R8" s="121" t="s">
        <v>87</v>
      </c>
      <c r="S8" s="128"/>
      <c r="T8" s="128"/>
      <c r="U8" s="129"/>
    </row>
    <row r="9" spans="1:21" s="14" customFormat="1" ht="30" customHeight="1">
      <c r="A9" s="237">
        <v>6</v>
      </c>
      <c r="B9" s="238"/>
      <c r="C9" s="232" t="s">
        <v>56</v>
      </c>
      <c r="D9" s="42">
        <v>370</v>
      </c>
      <c r="E9" s="231">
        <v>13</v>
      </c>
      <c r="F9" s="61">
        <v>370</v>
      </c>
      <c r="G9" s="61">
        <v>0</v>
      </c>
      <c r="H9" s="62">
        <f>G9/E9</f>
        <v>0</v>
      </c>
      <c r="I9" s="61">
        <f>SUM(F9:G9)</f>
        <v>370</v>
      </c>
      <c r="J9" s="60">
        <f>(I9/D9)*100</f>
        <v>100</v>
      </c>
      <c r="K9" s="229">
        <v>370</v>
      </c>
      <c r="L9" s="228">
        <f>(K9/D9)*100</f>
        <v>100</v>
      </c>
      <c r="M9" s="25">
        <v>370</v>
      </c>
      <c r="N9" s="227">
        <v>0</v>
      </c>
      <c r="O9" s="220" t="s">
        <v>134</v>
      </c>
      <c r="P9" s="170"/>
      <c r="R9" s="82">
        <v>2019</v>
      </c>
      <c r="S9" s="82">
        <v>2020</v>
      </c>
      <c r="T9" s="82">
        <v>2021</v>
      </c>
      <c r="U9" s="82">
        <v>2022</v>
      </c>
    </row>
    <row r="10" spans="1:21" s="14" customFormat="1" ht="30" customHeight="1">
      <c r="A10" s="237">
        <v>7</v>
      </c>
      <c r="B10" s="238"/>
      <c r="C10" s="232" t="s">
        <v>55</v>
      </c>
      <c r="D10" s="42">
        <v>33</v>
      </c>
      <c r="E10" s="231">
        <v>3</v>
      </c>
      <c r="F10" s="61">
        <v>33</v>
      </c>
      <c r="G10" s="61">
        <v>0</v>
      </c>
      <c r="H10" s="62">
        <v>0</v>
      </c>
      <c r="I10" s="61">
        <f>SUM(F10:G10)</f>
        <v>33</v>
      </c>
      <c r="J10" s="60">
        <f>(I10/D10)*100</f>
        <v>100</v>
      </c>
      <c r="K10" s="229">
        <v>33</v>
      </c>
      <c r="L10" s="228">
        <f>(K10/D10)*100</f>
        <v>100</v>
      </c>
      <c r="M10" s="25">
        <v>3792</v>
      </c>
      <c r="N10" s="227">
        <v>0</v>
      </c>
      <c r="O10" s="220"/>
      <c r="P10" s="170"/>
      <c r="Q10" s="243" t="s">
        <v>130</v>
      </c>
      <c r="R10" s="81">
        <v>25</v>
      </c>
      <c r="S10" s="81">
        <v>50</v>
      </c>
      <c r="T10" s="81">
        <v>75</v>
      </c>
      <c r="U10" s="81">
        <v>100</v>
      </c>
    </row>
    <row r="11" spans="1:21" s="14" customFormat="1" ht="30" customHeight="1">
      <c r="A11" s="237">
        <v>8</v>
      </c>
      <c r="B11" s="238"/>
      <c r="C11" s="232" t="s">
        <v>54</v>
      </c>
      <c r="D11" s="42">
        <v>1197</v>
      </c>
      <c r="E11" s="231">
        <v>30</v>
      </c>
      <c r="F11" s="61">
        <v>1154</v>
      </c>
      <c r="G11" s="61">
        <v>43</v>
      </c>
      <c r="H11" s="62">
        <f>G11/E11</f>
        <v>1.4333333333333333</v>
      </c>
      <c r="I11" s="61">
        <f>SUM(F11:G11)</f>
        <v>1197</v>
      </c>
      <c r="J11" s="60">
        <f>(I11/D11)*100</f>
        <v>100</v>
      </c>
      <c r="K11" s="223">
        <v>800</v>
      </c>
      <c r="L11" s="222">
        <f>(K11/D11)*100</f>
        <v>66.833751044277363</v>
      </c>
      <c r="M11" s="33">
        <v>72359</v>
      </c>
      <c r="N11" s="221">
        <v>7727</v>
      </c>
      <c r="O11" s="220"/>
      <c r="P11" s="170"/>
      <c r="Q11" s="14" t="s">
        <v>92</v>
      </c>
      <c r="R11" s="83">
        <v>1363245</v>
      </c>
      <c r="S11" s="83">
        <v>1363245</v>
      </c>
      <c r="T11" s="83">
        <v>1363245</v>
      </c>
      <c r="U11" s="83">
        <v>1363245</v>
      </c>
    </row>
    <row r="12" spans="1:21" s="14" customFormat="1" ht="30" customHeight="1">
      <c r="A12" s="237">
        <v>9</v>
      </c>
      <c r="B12" s="238"/>
      <c r="C12" s="232" t="s">
        <v>53</v>
      </c>
      <c r="D12" s="42">
        <v>491</v>
      </c>
      <c r="E12" s="231">
        <v>12</v>
      </c>
      <c r="F12" s="61">
        <v>491</v>
      </c>
      <c r="G12" s="61">
        <v>0</v>
      </c>
      <c r="H12" s="62">
        <f>G12/E12</f>
        <v>0</v>
      </c>
      <c r="I12" s="61">
        <f>SUM(F12:G12)</f>
        <v>491</v>
      </c>
      <c r="J12" s="60">
        <f>(I12/D12)*100</f>
        <v>100</v>
      </c>
      <c r="K12" s="223">
        <v>392</v>
      </c>
      <c r="L12" s="222">
        <f>(K12/D12)*100</f>
        <v>79.837067209775967</v>
      </c>
      <c r="M12" s="33">
        <v>39979</v>
      </c>
      <c r="N12" s="221">
        <v>4719</v>
      </c>
      <c r="O12" s="220"/>
      <c r="P12" s="170"/>
    </row>
    <row r="13" spans="1:21" s="14" customFormat="1" ht="30" customHeight="1">
      <c r="A13" s="237">
        <v>10</v>
      </c>
      <c r="B13" s="238"/>
      <c r="C13" s="234" t="s">
        <v>52</v>
      </c>
      <c r="D13" s="71">
        <v>756</v>
      </c>
      <c r="E13" s="233">
        <v>21</v>
      </c>
      <c r="F13" s="72">
        <v>717</v>
      </c>
      <c r="G13" s="72">
        <v>0</v>
      </c>
      <c r="H13" s="73">
        <f>G13/E13</f>
        <v>0</v>
      </c>
      <c r="I13" s="72">
        <f>SUM(F13:G13)</f>
        <v>717</v>
      </c>
      <c r="J13" s="60">
        <f>(I13/D13)*100</f>
        <v>94.841269841269835</v>
      </c>
      <c r="K13" s="223">
        <v>420</v>
      </c>
      <c r="L13" s="222">
        <f>(K13/D13)*100</f>
        <v>55.555555555555557</v>
      </c>
      <c r="M13" s="33">
        <v>30921</v>
      </c>
      <c r="N13" s="221">
        <v>13314</v>
      </c>
      <c r="O13" s="220"/>
      <c r="P13" s="170"/>
      <c r="Q13" s="1"/>
      <c r="R13" s="121" t="s">
        <v>88</v>
      </c>
      <c r="S13" s="128"/>
      <c r="T13" s="128"/>
      <c r="U13" s="129"/>
    </row>
    <row r="14" spans="1:21" s="14" customFormat="1" ht="30" customHeight="1">
      <c r="A14" s="237">
        <v>11</v>
      </c>
      <c r="B14" s="238"/>
      <c r="C14" s="232" t="s">
        <v>51</v>
      </c>
      <c r="D14" s="42">
        <v>39</v>
      </c>
      <c r="E14" s="231">
        <v>5</v>
      </c>
      <c r="F14" s="61">
        <v>39</v>
      </c>
      <c r="G14" s="61">
        <v>0</v>
      </c>
      <c r="H14" s="62">
        <f>G14/E14</f>
        <v>0</v>
      </c>
      <c r="I14" s="61">
        <f>SUM(F14:G14)</f>
        <v>39</v>
      </c>
      <c r="J14" s="60">
        <f>(I14/D14)*100</f>
        <v>100</v>
      </c>
      <c r="K14" s="229">
        <v>39</v>
      </c>
      <c r="L14" s="228">
        <f>(K14/D14)*100</f>
        <v>100</v>
      </c>
      <c r="M14" s="25">
        <v>5133</v>
      </c>
      <c r="N14" s="227">
        <v>0</v>
      </c>
      <c r="O14" s="220" t="s">
        <v>133</v>
      </c>
      <c r="P14" s="170"/>
      <c r="R14" s="82">
        <v>2019</v>
      </c>
      <c r="S14" s="82">
        <v>2020</v>
      </c>
      <c r="T14" s="82">
        <v>2021</v>
      </c>
      <c r="U14" s="82">
        <v>2022</v>
      </c>
    </row>
    <row r="15" spans="1:21" s="14" customFormat="1" ht="30" customHeight="1">
      <c r="A15" s="237">
        <v>12</v>
      </c>
      <c r="B15" s="238"/>
      <c r="C15" s="232" t="s">
        <v>50</v>
      </c>
      <c r="D15" s="42">
        <v>445</v>
      </c>
      <c r="E15" s="231">
        <v>14</v>
      </c>
      <c r="F15" s="61">
        <v>445</v>
      </c>
      <c r="G15" s="61">
        <v>0</v>
      </c>
      <c r="H15" s="62">
        <f>G15/E15</f>
        <v>0</v>
      </c>
      <c r="I15" s="61">
        <f>SUM(F15:G15)</f>
        <v>445</v>
      </c>
      <c r="J15" s="60">
        <f>(I15/D15)*100</f>
        <v>100</v>
      </c>
      <c r="K15" s="229">
        <v>445</v>
      </c>
      <c r="L15" s="228">
        <f>(K15/D15)*100</f>
        <v>100</v>
      </c>
      <c r="M15" s="25">
        <v>445</v>
      </c>
      <c r="N15" s="227">
        <v>0</v>
      </c>
      <c r="O15" s="220" t="s">
        <v>132</v>
      </c>
      <c r="P15" s="170"/>
      <c r="Q15" s="243" t="s">
        <v>130</v>
      </c>
      <c r="R15" s="81">
        <v>50</v>
      </c>
      <c r="S15" s="81">
        <v>100</v>
      </c>
      <c r="T15" s="81" t="s">
        <v>3</v>
      </c>
      <c r="U15" s="81" t="s">
        <v>3</v>
      </c>
    </row>
    <row r="16" spans="1:21" s="14" customFormat="1" ht="30" customHeight="1">
      <c r="A16" s="237">
        <v>13</v>
      </c>
      <c r="B16" s="238"/>
      <c r="C16" s="232" t="s">
        <v>49</v>
      </c>
      <c r="D16" s="42">
        <v>1098</v>
      </c>
      <c r="E16" s="231">
        <v>24</v>
      </c>
      <c r="F16" s="61">
        <v>1098</v>
      </c>
      <c r="G16" s="61">
        <v>0</v>
      </c>
      <c r="H16" s="62">
        <f>G16/E16</f>
        <v>0</v>
      </c>
      <c r="I16" s="61">
        <f>SUM(F16:G16)</f>
        <v>1098</v>
      </c>
      <c r="J16" s="60">
        <f>(I16/D16)*100</f>
        <v>100</v>
      </c>
      <c r="K16" s="223">
        <v>1000</v>
      </c>
      <c r="L16" s="222">
        <f>(K16/D16)*100</f>
        <v>91.074681238615668</v>
      </c>
      <c r="M16" s="33">
        <v>100932</v>
      </c>
      <c r="N16" s="221">
        <v>9091</v>
      </c>
      <c r="O16" s="220"/>
      <c r="P16" s="170"/>
      <c r="Q16" s="14" t="s">
        <v>93</v>
      </c>
      <c r="R16" s="83">
        <v>2040150</v>
      </c>
      <c r="S16" s="83">
        <v>2040150</v>
      </c>
      <c r="T16" s="83"/>
      <c r="U16" s="83"/>
    </row>
    <row r="17" spans="1:21" s="14" customFormat="1" ht="30" customHeight="1">
      <c r="A17" s="237">
        <v>14</v>
      </c>
      <c r="B17" s="238"/>
      <c r="C17" s="232" t="s">
        <v>48</v>
      </c>
      <c r="D17" s="42">
        <v>638</v>
      </c>
      <c r="E17" s="231">
        <v>19</v>
      </c>
      <c r="F17" s="61">
        <v>638</v>
      </c>
      <c r="G17" s="61">
        <v>0</v>
      </c>
      <c r="H17" s="62">
        <f>G17/E17</f>
        <v>0</v>
      </c>
      <c r="I17" s="61">
        <f>SUM(F17:G17)</f>
        <v>638</v>
      </c>
      <c r="J17" s="60">
        <f>(I17/D17)*100</f>
        <v>100</v>
      </c>
      <c r="K17" s="223">
        <v>530</v>
      </c>
      <c r="L17" s="222">
        <f>(K17/D17)*100</f>
        <v>83.072100313479623</v>
      </c>
      <c r="M17" s="33">
        <v>76071</v>
      </c>
      <c r="N17" s="221">
        <v>3298</v>
      </c>
      <c r="O17" s="220"/>
      <c r="P17" s="170"/>
    </row>
    <row r="18" spans="1:21" s="14" customFormat="1" ht="30" customHeight="1">
      <c r="A18" s="237">
        <v>15</v>
      </c>
      <c r="B18" s="238"/>
      <c r="C18" s="232" t="s">
        <v>47</v>
      </c>
      <c r="D18" s="42">
        <v>182</v>
      </c>
      <c r="E18" s="231">
        <v>5</v>
      </c>
      <c r="F18" s="61">
        <v>182</v>
      </c>
      <c r="G18" s="61">
        <v>0</v>
      </c>
      <c r="H18" s="62">
        <f>G18/E18</f>
        <v>0</v>
      </c>
      <c r="I18" s="61">
        <f>SUM(F18:G18)</f>
        <v>182</v>
      </c>
      <c r="J18" s="60">
        <f>(I18/D18)*100</f>
        <v>100</v>
      </c>
      <c r="K18" s="223">
        <v>170</v>
      </c>
      <c r="L18" s="222">
        <f>(K18/D18)*100</f>
        <v>93.406593406593402</v>
      </c>
      <c r="M18" s="33">
        <v>13102</v>
      </c>
      <c r="N18" s="221">
        <v>4502</v>
      </c>
      <c r="O18" s="220"/>
      <c r="P18" s="170"/>
      <c r="Q18" s="1"/>
      <c r="R18" s="121" t="s">
        <v>89</v>
      </c>
      <c r="S18" s="128"/>
      <c r="T18" s="128"/>
      <c r="U18" s="129"/>
    </row>
    <row r="19" spans="1:21" s="14" customFormat="1" ht="30" customHeight="1">
      <c r="A19" s="237">
        <v>16</v>
      </c>
      <c r="B19" s="238"/>
      <c r="C19" s="232" t="s">
        <v>46</v>
      </c>
      <c r="D19" s="42">
        <v>471</v>
      </c>
      <c r="E19" s="231">
        <v>17</v>
      </c>
      <c r="F19" s="61">
        <v>471</v>
      </c>
      <c r="G19" s="61">
        <v>0</v>
      </c>
      <c r="H19" s="62">
        <f>G19/E19</f>
        <v>0</v>
      </c>
      <c r="I19" s="61">
        <f>SUM(F19:G19)</f>
        <v>471</v>
      </c>
      <c r="J19" s="60">
        <f>(I19/D19)*100</f>
        <v>100</v>
      </c>
      <c r="K19" s="223">
        <v>440</v>
      </c>
      <c r="L19" s="222">
        <f>(K19/D19)*100</f>
        <v>93.418259023354565</v>
      </c>
      <c r="M19" s="33">
        <v>43977</v>
      </c>
      <c r="N19" s="221">
        <v>978</v>
      </c>
      <c r="O19" s="220" t="s">
        <v>3</v>
      </c>
      <c r="P19" s="170"/>
      <c r="R19" s="82">
        <v>2019</v>
      </c>
      <c r="S19" s="82">
        <v>2020</v>
      </c>
      <c r="T19" s="82">
        <v>2021</v>
      </c>
      <c r="U19" s="82">
        <v>2022</v>
      </c>
    </row>
    <row r="20" spans="1:21" s="14" customFormat="1" ht="30" customHeight="1">
      <c r="A20" s="237">
        <v>17</v>
      </c>
      <c r="B20" s="236"/>
      <c r="C20" s="232" t="s">
        <v>45</v>
      </c>
      <c r="D20" s="245">
        <v>562</v>
      </c>
      <c r="E20" s="231">
        <v>16</v>
      </c>
      <c r="F20" s="61">
        <v>562</v>
      </c>
      <c r="G20" s="61">
        <v>0</v>
      </c>
      <c r="H20" s="62">
        <f>G20/E20</f>
        <v>0</v>
      </c>
      <c r="I20" s="61">
        <f>SUM(F20:G20)</f>
        <v>562</v>
      </c>
      <c r="J20" s="60">
        <f>(I20/D20)*100</f>
        <v>100</v>
      </c>
      <c r="K20" s="229">
        <v>562</v>
      </c>
      <c r="L20" s="228">
        <f>(K20/D20)*100</f>
        <v>100</v>
      </c>
      <c r="M20" s="33">
        <v>38238</v>
      </c>
      <c r="N20" s="221">
        <v>14865</v>
      </c>
      <c r="O20" s="220"/>
      <c r="P20" s="170"/>
      <c r="Q20" s="243" t="s">
        <v>130</v>
      </c>
      <c r="R20" s="81">
        <v>50</v>
      </c>
      <c r="S20" s="81">
        <v>100</v>
      </c>
      <c r="T20" s="81" t="s">
        <v>3</v>
      </c>
      <c r="U20" s="81" t="s">
        <v>3</v>
      </c>
    </row>
    <row r="21" spans="1:21" s="14" customFormat="1" ht="30" customHeight="1">
      <c r="A21" s="219">
        <v>18</v>
      </c>
      <c r="B21" s="244" t="s">
        <v>131</v>
      </c>
      <c r="C21" s="232" t="s">
        <v>43</v>
      </c>
      <c r="D21" s="42">
        <v>1676</v>
      </c>
      <c r="E21" s="231">
        <v>27</v>
      </c>
      <c r="F21" s="61">
        <v>1676</v>
      </c>
      <c r="G21" s="61">
        <v>0</v>
      </c>
      <c r="H21" s="62">
        <f>G21/E21</f>
        <v>0</v>
      </c>
      <c r="I21" s="61">
        <f>SUM(F21:G21)</f>
        <v>1676</v>
      </c>
      <c r="J21" s="60">
        <f>(I21/D21)*100</f>
        <v>100</v>
      </c>
      <c r="K21" s="223">
        <v>1490</v>
      </c>
      <c r="L21" s="222">
        <f>(K21/D21)*100</f>
        <v>88.902147971360378</v>
      </c>
      <c r="M21" s="33">
        <v>149485</v>
      </c>
      <c r="N21" s="221">
        <v>0</v>
      </c>
      <c r="O21" s="220" t="s">
        <v>3</v>
      </c>
      <c r="P21" s="170"/>
      <c r="Q21" s="14" t="s">
        <v>94</v>
      </c>
      <c r="R21" s="83">
        <v>1039730</v>
      </c>
      <c r="S21" s="83">
        <v>1039730</v>
      </c>
      <c r="T21" s="83"/>
      <c r="U21" s="83"/>
    </row>
    <row r="22" spans="1:21" s="14" customFormat="1" ht="30" customHeight="1">
      <c r="A22" s="219">
        <v>19</v>
      </c>
      <c r="B22" s="242"/>
      <c r="C22" s="232" t="s">
        <v>42</v>
      </c>
      <c r="D22" s="42">
        <v>183</v>
      </c>
      <c r="E22" s="231">
        <v>8</v>
      </c>
      <c r="F22" s="61">
        <v>183</v>
      </c>
      <c r="G22" s="61">
        <v>0</v>
      </c>
      <c r="H22" s="62">
        <f>G22/E22</f>
        <v>0</v>
      </c>
      <c r="I22" s="61">
        <f>SUM(F22:G22)</f>
        <v>183</v>
      </c>
      <c r="J22" s="60">
        <f>(I22/D22)*100</f>
        <v>100</v>
      </c>
      <c r="K22" s="229">
        <v>183</v>
      </c>
      <c r="L22" s="228">
        <f>(K22/D22)*100</f>
        <v>100</v>
      </c>
      <c r="M22" s="25">
        <v>7895</v>
      </c>
      <c r="N22" s="227">
        <v>6</v>
      </c>
      <c r="O22" s="220"/>
      <c r="P22" s="170"/>
    </row>
    <row r="23" spans="1:21" s="14" customFormat="1" ht="30" customHeight="1">
      <c r="A23" s="219">
        <v>20</v>
      </c>
      <c r="B23" s="242"/>
      <c r="C23" s="234" t="s">
        <v>41</v>
      </c>
      <c r="D23" s="71">
        <v>235</v>
      </c>
      <c r="E23" s="233">
        <v>8</v>
      </c>
      <c r="F23" s="72">
        <v>145</v>
      </c>
      <c r="G23" s="72">
        <v>46</v>
      </c>
      <c r="H23" s="73">
        <f>G23/E23</f>
        <v>5.75</v>
      </c>
      <c r="I23" s="72">
        <f>SUM(F23:G23)</f>
        <v>191</v>
      </c>
      <c r="J23" s="67">
        <f>(I23/D23)*100</f>
        <v>81.276595744680847</v>
      </c>
      <c r="K23" s="223">
        <v>180</v>
      </c>
      <c r="L23" s="222">
        <f>(K23/D23)*100</f>
        <v>76.59574468085107</v>
      </c>
      <c r="M23" s="33">
        <v>18461</v>
      </c>
      <c r="N23" s="221">
        <v>125</v>
      </c>
      <c r="O23" s="220"/>
      <c r="P23" s="170"/>
      <c r="Q23" s="1"/>
      <c r="R23" s="121" t="s">
        <v>90</v>
      </c>
      <c r="S23" s="128"/>
      <c r="T23" s="128"/>
      <c r="U23" s="129"/>
    </row>
    <row r="24" spans="1:21" s="14" customFormat="1" ht="30" customHeight="1">
      <c r="A24" s="219">
        <v>21</v>
      </c>
      <c r="B24" s="242"/>
      <c r="C24" s="234" t="s">
        <v>40</v>
      </c>
      <c r="D24" s="71">
        <v>609</v>
      </c>
      <c r="E24" s="233">
        <v>13</v>
      </c>
      <c r="F24" s="72">
        <v>288</v>
      </c>
      <c r="G24" s="72">
        <v>3</v>
      </c>
      <c r="H24" s="73">
        <f>G24/E24</f>
        <v>0.23076923076923078</v>
      </c>
      <c r="I24" s="72">
        <f>SUM(F24:G24)</f>
        <v>291</v>
      </c>
      <c r="J24" s="67">
        <f>(I24/D24)*100</f>
        <v>47.783251231527096</v>
      </c>
      <c r="K24" s="223">
        <v>288</v>
      </c>
      <c r="L24" s="222">
        <f>(K24/D24)*100</f>
        <v>47.290640394088669</v>
      </c>
      <c r="M24" s="33">
        <v>24355</v>
      </c>
      <c r="N24" s="221">
        <v>0</v>
      </c>
      <c r="O24" s="220"/>
      <c r="P24" s="170"/>
      <c r="R24" s="82">
        <v>2019</v>
      </c>
      <c r="S24" s="82">
        <v>2020</v>
      </c>
      <c r="T24" s="82">
        <v>2021</v>
      </c>
      <c r="U24" s="82">
        <v>2022</v>
      </c>
    </row>
    <row r="25" spans="1:21" s="14" customFormat="1" ht="30" customHeight="1">
      <c r="A25" s="219">
        <v>22</v>
      </c>
      <c r="B25" s="242"/>
      <c r="C25" s="232" t="s">
        <v>39</v>
      </c>
      <c r="D25" s="42">
        <v>482</v>
      </c>
      <c r="E25" s="231">
        <v>12</v>
      </c>
      <c r="F25" s="61">
        <v>482</v>
      </c>
      <c r="G25" s="61">
        <v>0</v>
      </c>
      <c r="H25" s="62">
        <f>G25/E25</f>
        <v>0</v>
      </c>
      <c r="I25" s="61">
        <f>SUM(F25:G25)</f>
        <v>482</v>
      </c>
      <c r="J25" s="60">
        <f>(I25/D25)*100</f>
        <v>100</v>
      </c>
      <c r="K25" s="229">
        <v>482</v>
      </c>
      <c r="L25" s="228">
        <f>(K25/D25)*100</f>
        <v>100</v>
      </c>
      <c r="M25" s="25">
        <v>29523</v>
      </c>
      <c r="N25" s="227">
        <v>6</v>
      </c>
      <c r="O25" s="220"/>
      <c r="P25" s="170"/>
      <c r="Q25" s="243" t="s">
        <v>130</v>
      </c>
      <c r="R25" s="81">
        <v>20</v>
      </c>
      <c r="S25" s="81">
        <v>60</v>
      </c>
      <c r="T25" s="81">
        <v>100</v>
      </c>
      <c r="U25" s="81" t="s">
        <v>3</v>
      </c>
    </row>
    <row r="26" spans="1:21" s="14" customFormat="1" ht="30" customHeight="1">
      <c r="A26" s="219">
        <v>23</v>
      </c>
      <c r="B26" s="242"/>
      <c r="C26" s="234" t="s">
        <v>38</v>
      </c>
      <c r="D26" s="71">
        <v>68</v>
      </c>
      <c r="E26" s="233">
        <v>4</v>
      </c>
      <c r="F26" s="72">
        <v>56</v>
      </c>
      <c r="G26" s="72">
        <v>0</v>
      </c>
      <c r="H26" s="73">
        <f>G26/E26</f>
        <v>0</v>
      </c>
      <c r="I26" s="72">
        <f>SUM(F26:G26)</f>
        <v>56</v>
      </c>
      <c r="J26" s="67">
        <f>(I26/D26)*100</f>
        <v>82.35294117647058</v>
      </c>
      <c r="K26" s="223">
        <v>56</v>
      </c>
      <c r="L26" s="222">
        <f>(K26/D26)*100</f>
        <v>82.35294117647058</v>
      </c>
      <c r="M26" s="33">
        <v>4897</v>
      </c>
      <c r="N26" s="221">
        <v>920</v>
      </c>
      <c r="O26" s="220"/>
      <c r="P26" s="170"/>
      <c r="Q26" s="14" t="s">
        <v>95</v>
      </c>
      <c r="R26" s="83">
        <v>50685630</v>
      </c>
      <c r="S26" s="83">
        <v>50685630</v>
      </c>
      <c r="T26" s="83">
        <v>50685630</v>
      </c>
      <c r="U26" s="83"/>
    </row>
    <row r="27" spans="1:21" s="14" customFormat="1" ht="54" customHeight="1">
      <c r="A27" s="237">
        <v>24</v>
      </c>
      <c r="B27" s="241" t="s">
        <v>37</v>
      </c>
      <c r="C27" s="232" t="s">
        <v>36</v>
      </c>
      <c r="D27" s="42">
        <v>1195</v>
      </c>
      <c r="E27" s="231">
        <v>26</v>
      </c>
      <c r="F27" s="61">
        <v>1195</v>
      </c>
      <c r="G27" s="61">
        <v>0</v>
      </c>
      <c r="H27" s="62">
        <f>G27/E27</f>
        <v>0</v>
      </c>
      <c r="I27" s="61">
        <f>SUM(F27:G27)</f>
        <v>1195</v>
      </c>
      <c r="J27" s="60">
        <f>(I27/D27)*100</f>
        <v>100</v>
      </c>
      <c r="K27" s="223">
        <v>821</v>
      </c>
      <c r="L27" s="222">
        <f>(K27/D27)*100</f>
        <v>68.702928870292894</v>
      </c>
      <c r="M27" s="33">
        <v>95655</v>
      </c>
      <c r="N27" s="221">
        <v>2872</v>
      </c>
      <c r="O27" s="240" t="s">
        <v>129</v>
      </c>
      <c r="P27" s="170"/>
    </row>
    <row r="28" spans="1:21" s="14" customFormat="1" ht="30" customHeight="1">
      <c r="A28" s="237">
        <v>25</v>
      </c>
      <c r="B28" s="238"/>
      <c r="C28" s="232" t="s">
        <v>35</v>
      </c>
      <c r="D28" s="42">
        <v>972</v>
      </c>
      <c r="E28" s="231">
        <v>30</v>
      </c>
      <c r="F28" s="61">
        <v>972</v>
      </c>
      <c r="G28" s="61">
        <v>0</v>
      </c>
      <c r="H28" s="62">
        <f>G28/E28</f>
        <v>0</v>
      </c>
      <c r="I28" s="61">
        <f>SUM(F28:G28)</f>
        <v>972</v>
      </c>
      <c r="J28" s="60">
        <f>(I28/D28)*100</f>
        <v>100</v>
      </c>
      <c r="K28" s="223">
        <v>596</v>
      </c>
      <c r="L28" s="222">
        <f>(K28/D28)*100</f>
        <v>61.31687242798354</v>
      </c>
      <c r="M28" s="33">
        <v>46921</v>
      </c>
      <c r="N28" s="221">
        <v>8006</v>
      </c>
      <c r="O28" s="240" t="s">
        <v>128</v>
      </c>
      <c r="P28" s="239"/>
    </row>
    <row r="29" spans="1:21" s="14" customFormat="1" ht="30" customHeight="1">
      <c r="A29" s="237">
        <v>26</v>
      </c>
      <c r="B29" s="238"/>
      <c r="C29" s="232" t="s">
        <v>34</v>
      </c>
      <c r="D29" s="42">
        <v>1278</v>
      </c>
      <c r="E29" s="231">
        <v>19</v>
      </c>
      <c r="F29" s="61">
        <v>1278</v>
      </c>
      <c r="G29" s="61">
        <v>0</v>
      </c>
      <c r="H29" s="62">
        <f>G29/E29</f>
        <v>0</v>
      </c>
      <c r="I29" s="61">
        <f>SUM(F29:G29)</f>
        <v>1278</v>
      </c>
      <c r="J29" s="60">
        <f>(I29/D29)*100</f>
        <v>100</v>
      </c>
      <c r="K29" s="223">
        <v>400</v>
      </c>
      <c r="L29" s="222">
        <f>(K29/D29)*100</f>
        <v>31.298904538341159</v>
      </c>
      <c r="M29" s="33">
        <v>36880</v>
      </c>
      <c r="N29" s="221">
        <v>3499</v>
      </c>
      <c r="O29" s="220"/>
      <c r="P29" s="170"/>
    </row>
    <row r="30" spans="1:21" s="14" customFormat="1" ht="30" customHeight="1">
      <c r="A30" s="237">
        <v>27</v>
      </c>
      <c r="B30" s="238"/>
      <c r="C30" s="232" t="s">
        <v>33</v>
      </c>
      <c r="D30" s="42">
        <v>71</v>
      </c>
      <c r="E30" s="231">
        <v>5</v>
      </c>
      <c r="F30" s="61">
        <v>71</v>
      </c>
      <c r="G30" s="61">
        <v>0</v>
      </c>
      <c r="H30" s="62">
        <f>G30/E30</f>
        <v>0</v>
      </c>
      <c r="I30" s="61">
        <f>SUM(F30:G30)</f>
        <v>71</v>
      </c>
      <c r="J30" s="60">
        <f>(I30/D30)*100</f>
        <v>100</v>
      </c>
      <c r="K30" s="229">
        <v>71</v>
      </c>
      <c r="L30" s="228">
        <f>(K30/D30)*100</f>
        <v>100</v>
      </c>
      <c r="M30" s="25">
        <v>7643</v>
      </c>
      <c r="N30" s="227">
        <v>1</v>
      </c>
      <c r="O30" s="220" t="s">
        <v>127</v>
      </c>
      <c r="P30" s="170"/>
    </row>
    <row r="31" spans="1:21" s="14" customFormat="1" ht="30" customHeight="1">
      <c r="A31" s="237">
        <v>28</v>
      </c>
      <c r="B31" s="238"/>
      <c r="C31" s="232" t="s">
        <v>32</v>
      </c>
      <c r="D31" s="42">
        <v>1086</v>
      </c>
      <c r="E31" s="231">
        <v>22</v>
      </c>
      <c r="F31" s="61">
        <v>1086</v>
      </c>
      <c r="G31" s="61">
        <v>0</v>
      </c>
      <c r="H31" s="62">
        <f>G31/E31</f>
        <v>0</v>
      </c>
      <c r="I31" s="61">
        <f>SUM(F31:G31)</f>
        <v>1086</v>
      </c>
      <c r="J31" s="60">
        <f>(I31/D31)*100</f>
        <v>100</v>
      </c>
      <c r="K31" s="229">
        <v>1086</v>
      </c>
      <c r="L31" s="228">
        <f>(K31/D31)*100</f>
        <v>100</v>
      </c>
      <c r="M31" s="33">
        <v>121479</v>
      </c>
      <c r="N31" s="221">
        <v>9052</v>
      </c>
      <c r="O31" s="220"/>
      <c r="P31" s="170"/>
    </row>
    <row r="32" spans="1:21" s="14" customFormat="1" ht="30" customHeight="1">
      <c r="A32" s="237">
        <v>29</v>
      </c>
      <c r="B32" s="238"/>
      <c r="C32" s="232" t="s">
        <v>31</v>
      </c>
      <c r="D32" s="42">
        <v>288</v>
      </c>
      <c r="E32" s="231">
        <v>10</v>
      </c>
      <c r="F32" s="61">
        <v>288</v>
      </c>
      <c r="G32" s="61">
        <v>0</v>
      </c>
      <c r="H32" s="62">
        <f>G32/E32</f>
        <v>0</v>
      </c>
      <c r="I32" s="61">
        <f>SUM(F32:G32)</f>
        <v>288</v>
      </c>
      <c r="J32" s="60">
        <f>(I32/D32)*100</f>
        <v>100</v>
      </c>
      <c r="K32" s="229">
        <v>288</v>
      </c>
      <c r="L32" s="228">
        <f>(K32/D32)*100</f>
        <v>100</v>
      </c>
      <c r="M32" s="25">
        <v>33506</v>
      </c>
      <c r="N32" s="227">
        <v>6</v>
      </c>
      <c r="O32" s="220"/>
      <c r="P32" s="170"/>
    </row>
    <row r="33" spans="1:16" s="14" customFormat="1" ht="30" customHeight="1">
      <c r="A33" s="237">
        <v>30</v>
      </c>
      <c r="B33" s="238"/>
      <c r="C33" s="232" t="s">
        <v>30</v>
      </c>
      <c r="D33" s="42">
        <v>629</v>
      </c>
      <c r="E33" s="231">
        <v>17</v>
      </c>
      <c r="F33" s="61">
        <v>629</v>
      </c>
      <c r="G33" s="61">
        <v>0</v>
      </c>
      <c r="H33" s="62">
        <f>G33/E33</f>
        <v>0</v>
      </c>
      <c r="I33" s="61">
        <f>SUM(F33:G33)</f>
        <v>629</v>
      </c>
      <c r="J33" s="60">
        <f>(I33/D33)*100</f>
        <v>100</v>
      </c>
      <c r="K33" s="229">
        <v>629</v>
      </c>
      <c r="L33" s="228">
        <f>(K33/D33)*100</f>
        <v>100</v>
      </c>
      <c r="M33" s="25">
        <v>70580</v>
      </c>
      <c r="N33" s="227">
        <v>173</v>
      </c>
      <c r="O33" s="220"/>
      <c r="P33" s="170"/>
    </row>
    <row r="34" spans="1:16" s="14" customFormat="1" ht="30" customHeight="1">
      <c r="A34" s="237">
        <v>31</v>
      </c>
      <c r="B34" s="238"/>
      <c r="C34" s="232" t="s">
        <v>29</v>
      </c>
      <c r="D34" s="42">
        <v>238</v>
      </c>
      <c r="E34" s="231">
        <v>8</v>
      </c>
      <c r="F34" s="61">
        <v>220</v>
      </c>
      <c r="G34" s="61">
        <v>18</v>
      </c>
      <c r="H34" s="62">
        <f>G34/E34</f>
        <v>2.25</v>
      </c>
      <c r="I34" s="61">
        <f>SUM(F34:G34)</f>
        <v>238</v>
      </c>
      <c r="J34" s="60">
        <f>(I34/D34)*100</f>
        <v>100</v>
      </c>
      <c r="K34" s="229">
        <v>238</v>
      </c>
      <c r="L34" s="228">
        <f>(K34/D34)*100</f>
        <v>100</v>
      </c>
      <c r="M34" s="25">
        <v>15230</v>
      </c>
      <c r="N34" s="227">
        <v>0</v>
      </c>
      <c r="O34" s="220"/>
      <c r="P34" s="170"/>
    </row>
    <row r="35" spans="1:16" s="14" customFormat="1" ht="30" customHeight="1">
      <c r="A35" s="237">
        <v>32</v>
      </c>
      <c r="B35" s="238"/>
      <c r="C35" s="234" t="s">
        <v>28</v>
      </c>
      <c r="D35" s="71">
        <v>1935</v>
      </c>
      <c r="E35" s="233">
        <v>26</v>
      </c>
      <c r="F35" s="72">
        <v>1839</v>
      </c>
      <c r="G35" s="72">
        <v>0</v>
      </c>
      <c r="H35" s="73">
        <f>G35/E35</f>
        <v>0</v>
      </c>
      <c r="I35" s="72">
        <f>SUM(F35:G35)</f>
        <v>1839</v>
      </c>
      <c r="J35" s="60">
        <f>(I35/D35)*100</f>
        <v>95.038759689922486</v>
      </c>
      <c r="K35" s="223">
        <v>1120</v>
      </c>
      <c r="L35" s="222">
        <f>(K35/D35)*100</f>
        <v>57.881136950904391</v>
      </c>
      <c r="M35" s="33">
        <v>94327</v>
      </c>
      <c r="N35" s="221">
        <v>20446</v>
      </c>
      <c r="O35" s="220" t="s">
        <v>3</v>
      </c>
      <c r="P35" s="170"/>
    </row>
    <row r="36" spans="1:16" s="14" customFormat="1" ht="30" customHeight="1">
      <c r="A36" s="237">
        <v>33</v>
      </c>
      <c r="B36" s="238"/>
      <c r="C36" s="232" t="s">
        <v>27</v>
      </c>
      <c r="D36" s="42">
        <v>736</v>
      </c>
      <c r="E36" s="231">
        <v>11</v>
      </c>
      <c r="F36" s="61">
        <v>736</v>
      </c>
      <c r="G36" s="61">
        <v>0</v>
      </c>
      <c r="H36" s="62">
        <f>G36/E36</f>
        <v>0</v>
      </c>
      <c r="I36" s="61">
        <f>SUM(F36:G36)</f>
        <v>736</v>
      </c>
      <c r="J36" s="60">
        <f>(I36/D36)*100</f>
        <v>100</v>
      </c>
      <c r="K36" s="229">
        <v>736</v>
      </c>
      <c r="L36" s="228">
        <f>(K36/D36)*100</f>
        <v>100</v>
      </c>
      <c r="M36" s="33">
        <v>66418</v>
      </c>
      <c r="N36" s="221">
        <v>1929</v>
      </c>
      <c r="O36" s="220"/>
      <c r="P36" s="170"/>
    </row>
    <row r="37" spans="1:16" s="14" customFormat="1" ht="30" customHeight="1">
      <c r="A37" s="237">
        <v>34</v>
      </c>
      <c r="B37" s="238"/>
      <c r="C37" s="232" t="s">
        <v>26</v>
      </c>
      <c r="D37" s="42">
        <v>176</v>
      </c>
      <c r="E37" s="231">
        <v>8</v>
      </c>
      <c r="F37" s="61">
        <v>176</v>
      </c>
      <c r="G37" s="61">
        <v>0</v>
      </c>
      <c r="H37" s="62">
        <f>G37/E37</f>
        <v>0</v>
      </c>
      <c r="I37" s="61">
        <f>SUM(F37:G37)</f>
        <v>176</v>
      </c>
      <c r="J37" s="60">
        <f>(I37/D37)*100</f>
        <v>100</v>
      </c>
      <c r="K37" s="229">
        <v>176</v>
      </c>
      <c r="L37" s="228">
        <f>(K37/D37)*100</f>
        <v>100</v>
      </c>
      <c r="M37" s="33">
        <v>18068</v>
      </c>
      <c r="N37" s="221">
        <v>90</v>
      </c>
      <c r="O37" s="220"/>
      <c r="P37" s="170"/>
    </row>
    <row r="38" spans="1:16" s="14" customFormat="1" ht="30" customHeight="1">
      <c r="A38" s="237">
        <v>35</v>
      </c>
      <c r="B38" s="238"/>
      <c r="C38" s="232" t="s">
        <v>25</v>
      </c>
      <c r="D38" s="42">
        <v>538</v>
      </c>
      <c r="E38" s="231">
        <v>15</v>
      </c>
      <c r="F38" s="61">
        <v>538</v>
      </c>
      <c r="G38" s="61">
        <v>0</v>
      </c>
      <c r="H38" s="62">
        <f>G38/E38</f>
        <v>0</v>
      </c>
      <c r="I38" s="61">
        <f>SUM(F38:G38)</f>
        <v>538</v>
      </c>
      <c r="J38" s="60">
        <f>(I38/D38)*100</f>
        <v>100</v>
      </c>
      <c r="K38" s="229">
        <v>538</v>
      </c>
      <c r="L38" s="228">
        <f>(K38/D38)*100</f>
        <v>100</v>
      </c>
      <c r="M38" s="25">
        <v>72568</v>
      </c>
      <c r="N38" s="227">
        <v>0</v>
      </c>
      <c r="O38" s="220"/>
      <c r="P38" s="170"/>
    </row>
    <row r="39" spans="1:16" s="14" customFormat="1" ht="30" customHeight="1">
      <c r="A39" s="237">
        <v>36</v>
      </c>
      <c r="B39" s="238"/>
      <c r="C39" s="232" t="s">
        <v>24</v>
      </c>
      <c r="D39" s="42">
        <v>225</v>
      </c>
      <c r="E39" s="231">
        <v>7</v>
      </c>
      <c r="F39" s="61">
        <v>225</v>
      </c>
      <c r="G39" s="61">
        <v>0</v>
      </c>
      <c r="H39" s="62">
        <f>G39/E39</f>
        <v>0</v>
      </c>
      <c r="I39" s="61">
        <f>SUM(F39:G39)</f>
        <v>225</v>
      </c>
      <c r="J39" s="60">
        <f>(I39/D39)*100</f>
        <v>100</v>
      </c>
      <c r="K39" s="229">
        <v>225</v>
      </c>
      <c r="L39" s="228">
        <f>(K39/D39)*100</f>
        <v>100</v>
      </c>
      <c r="M39" s="25">
        <v>18977</v>
      </c>
      <c r="N39" s="227">
        <v>0</v>
      </c>
      <c r="O39" s="220"/>
      <c r="P39" s="170"/>
    </row>
    <row r="40" spans="1:16" s="14" customFormat="1" ht="30" customHeight="1">
      <c r="A40" s="237">
        <v>37</v>
      </c>
      <c r="B40" s="238"/>
      <c r="C40" s="232" t="s">
        <v>23</v>
      </c>
      <c r="D40" s="42">
        <v>123</v>
      </c>
      <c r="E40" s="231">
        <v>6</v>
      </c>
      <c r="F40" s="61">
        <v>123</v>
      </c>
      <c r="G40" s="61">
        <v>0</v>
      </c>
      <c r="H40" s="62">
        <f>G40/E40</f>
        <v>0</v>
      </c>
      <c r="I40" s="61">
        <f>SUM(F40:G40)</f>
        <v>123</v>
      </c>
      <c r="J40" s="60">
        <f>(I40/D40)*100</f>
        <v>100</v>
      </c>
      <c r="K40" s="229">
        <v>123</v>
      </c>
      <c r="L40" s="228">
        <f>(K40/D40)*100</f>
        <v>100</v>
      </c>
      <c r="M40" s="25">
        <v>12968</v>
      </c>
      <c r="N40" s="227">
        <v>0</v>
      </c>
      <c r="O40" s="220"/>
      <c r="P40" s="170"/>
    </row>
    <row r="41" spans="1:16" s="14" customFormat="1" ht="30" customHeight="1">
      <c r="A41" s="237">
        <v>38</v>
      </c>
      <c r="B41" s="238"/>
      <c r="C41" s="232" t="s">
        <v>22</v>
      </c>
      <c r="D41" s="42">
        <v>103</v>
      </c>
      <c r="E41" s="231">
        <v>5</v>
      </c>
      <c r="F41" s="61">
        <v>103</v>
      </c>
      <c r="G41" s="61">
        <v>0</v>
      </c>
      <c r="H41" s="62">
        <f>G41/E41</f>
        <v>0</v>
      </c>
      <c r="I41" s="61">
        <f>SUM(F41:G41)</f>
        <v>103</v>
      </c>
      <c r="J41" s="60">
        <f>(I41/D41)*100</f>
        <v>100</v>
      </c>
      <c r="K41" s="229">
        <v>103</v>
      </c>
      <c r="L41" s="228">
        <f>(K41/D41)*100</f>
        <v>100</v>
      </c>
      <c r="M41" s="33">
        <v>14003</v>
      </c>
      <c r="N41" s="221">
        <v>485</v>
      </c>
      <c r="O41" s="220"/>
      <c r="P41" s="170"/>
    </row>
    <row r="42" spans="1:16" s="14" customFormat="1" ht="30" customHeight="1">
      <c r="A42" s="237">
        <v>39</v>
      </c>
      <c r="B42" s="238"/>
      <c r="C42" s="232" t="s">
        <v>21</v>
      </c>
      <c r="D42" s="42">
        <v>346</v>
      </c>
      <c r="E42" s="231">
        <v>9</v>
      </c>
      <c r="F42" s="61">
        <v>346</v>
      </c>
      <c r="G42" s="61">
        <v>0</v>
      </c>
      <c r="H42" s="62">
        <f>G42/E42</f>
        <v>0</v>
      </c>
      <c r="I42" s="61">
        <f>SUM(F42:G42)</f>
        <v>346</v>
      </c>
      <c r="J42" s="60">
        <f>(I42/D42)*100</f>
        <v>100</v>
      </c>
      <c r="K42" s="229">
        <v>346</v>
      </c>
      <c r="L42" s="228">
        <f>(K42/D42)*100</f>
        <v>100</v>
      </c>
      <c r="M42" s="25">
        <v>33234</v>
      </c>
      <c r="N42" s="227">
        <v>1</v>
      </c>
      <c r="O42" s="220"/>
      <c r="P42" s="170"/>
    </row>
    <row r="43" spans="1:16" s="14" customFormat="1" ht="30" customHeight="1">
      <c r="A43" s="237">
        <v>40</v>
      </c>
      <c r="B43" s="238"/>
      <c r="C43" s="232" t="s">
        <v>20</v>
      </c>
      <c r="D43" s="42">
        <v>96</v>
      </c>
      <c r="E43" s="231">
        <v>4</v>
      </c>
      <c r="F43" s="61">
        <v>96</v>
      </c>
      <c r="G43" s="61">
        <v>0</v>
      </c>
      <c r="H43" s="62">
        <f>G43/E43</f>
        <v>0</v>
      </c>
      <c r="I43" s="61">
        <f>SUM(F43:G43)</f>
        <v>96</v>
      </c>
      <c r="J43" s="60">
        <f>(I43/D43)*100</f>
        <v>100</v>
      </c>
      <c r="K43" s="229">
        <v>96</v>
      </c>
      <c r="L43" s="228">
        <f>(K43/D43)*100</f>
        <v>100</v>
      </c>
      <c r="M43" s="25">
        <v>15004</v>
      </c>
      <c r="N43" s="227">
        <v>0</v>
      </c>
      <c r="O43" s="220"/>
      <c r="P43" s="170"/>
    </row>
    <row r="44" spans="1:16" s="14" customFormat="1" ht="30" customHeight="1">
      <c r="A44" s="237">
        <v>41</v>
      </c>
      <c r="B44" s="238"/>
      <c r="C44" s="234" t="s">
        <v>19</v>
      </c>
      <c r="D44" s="71">
        <v>166</v>
      </c>
      <c r="E44" s="233">
        <v>3</v>
      </c>
      <c r="F44" s="72">
        <v>55</v>
      </c>
      <c r="G44" s="72">
        <v>0</v>
      </c>
      <c r="H44" s="73">
        <f>G44/E44</f>
        <v>0</v>
      </c>
      <c r="I44" s="72">
        <f>SUM(F44:G44)</f>
        <v>55</v>
      </c>
      <c r="J44" s="67">
        <f>(I44/D44)*100</f>
        <v>33.132530120481931</v>
      </c>
      <c r="K44" s="223">
        <v>55</v>
      </c>
      <c r="L44" s="222">
        <f>(K44/D44)*100</f>
        <v>33.132530120481931</v>
      </c>
      <c r="M44" s="33">
        <v>5038</v>
      </c>
      <c r="N44" s="221">
        <v>75</v>
      </c>
      <c r="O44" s="220"/>
      <c r="P44" s="170"/>
    </row>
    <row r="45" spans="1:16" s="14" customFormat="1" ht="30" customHeight="1">
      <c r="A45" s="237">
        <v>42</v>
      </c>
      <c r="B45" s="238"/>
      <c r="C45" s="232" t="s">
        <v>18</v>
      </c>
      <c r="D45" s="42">
        <v>187</v>
      </c>
      <c r="E45" s="231">
        <v>8</v>
      </c>
      <c r="F45" s="61">
        <v>187</v>
      </c>
      <c r="G45" s="61">
        <v>0</v>
      </c>
      <c r="H45" s="62">
        <f>G45/E45</f>
        <v>0</v>
      </c>
      <c r="I45" s="61">
        <f>SUM(F45:G45)</f>
        <v>187</v>
      </c>
      <c r="J45" s="60">
        <f>(I45/D45)*100</f>
        <v>100</v>
      </c>
      <c r="K45" s="229">
        <v>187</v>
      </c>
      <c r="L45" s="228">
        <f>(K45/D45)*100</f>
        <v>100</v>
      </c>
      <c r="M45" s="25">
        <v>21611</v>
      </c>
      <c r="N45" s="227">
        <v>0</v>
      </c>
      <c r="O45" s="220"/>
      <c r="P45" s="170"/>
    </row>
    <row r="46" spans="1:16" s="14" customFormat="1" ht="30" customHeight="1">
      <c r="A46" s="237">
        <v>43</v>
      </c>
      <c r="B46" s="236"/>
      <c r="C46" s="232" t="s">
        <v>17</v>
      </c>
      <c r="D46" s="42">
        <v>345</v>
      </c>
      <c r="E46" s="231">
        <v>12</v>
      </c>
      <c r="F46" s="61">
        <v>345</v>
      </c>
      <c r="G46" s="61">
        <v>0</v>
      </c>
      <c r="H46" s="62">
        <f>G46/E46</f>
        <v>0</v>
      </c>
      <c r="I46" s="61">
        <f>SUM(F46:G46)</f>
        <v>345</v>
      </c>
      <c r="J46" s="60">
        <f>(I46/D46)*100</f>
        <v>100</v>
      </c>
      <c r="K46" s="223">
        <v>145</v>
      </c>
      <c r="L46" s="222">
        <f>(K46/D46)*100</f>
        <v>42.028985507246375</v>
      </c>
      <c r="M46" s="33">
        <v>8270</v>
      </c>
      <c r="N46" s="221">
        <v>6</v>
      </c>
      <c r="O46" s="220"/>
      <c r="P46" s="170"/>
    </row>
    <row r="47" spans="1:16" s="14" customFormat="1" ht="30" customHeight="1">
      <c r="A47" s="219">
        <v>44</v>
      </c>
      <c r="B47" s="235" t="s">
        <v>16</v>
      </c>
      <c r="C47" s="232" t="s">
        <v>16</v>
      </c>
      <c r="D47" s="42">
        <v>1471</v>
      </c>
      <c r="E47" s="231">
        <v>34</v>
      </c>
      <c r="F47" s="61">
        <v>1471</v>
      </c>
      <c r="G47" s="61">
        <v>0</v>
      </c>
      <c r="H47" s="62">
        <f>G47/E47</f>
        <v>0</v>
      </c>
      <c r="I47" s="61">
        <f>SUM(F47:G47)</f>
        <v>1471</v>
      </c>
      <c r="J47" s="60">
        <f>(I47/D47)*100</f>
        <v>100</v>
      </c>
      <c r="K47" s="229">
        <v>1471</v>
      </c>
      <c r="L47" s="228">
        <f>(K47/D47)*100</f>
        <v>100</v>
      </c>
      <c r="M47" s="33">
        <v>117075</v>
      </c>
      <c r="N47" s="221">
        <v>913</v>
      </c>
      <c r="O47" s="220" t="s">
        <v>3</v>
      </c>
      <c r="P47" s="170"/>
    </row>
    <row r="48" spans="1:16" s="14" customFormat="1" ht="30" customHeight="1">
      <c r="A48" s="219">
        <v>45</v>
      </c>
      <c r="B48" s="226"/>
      <c r="C48" s="232" t="s">
        <v>15</v>
      </c>
      <c r="D48" s="42">
        <v>476</v>
      </c>
      <c r="E48" s="231">
        <v>16</v>
      </c>
      <c r="F48" s="61">
        <v>476</v>
      </c>
      <c r="G48" s="61">
        <v>0</v>
      </c>
      <c r="H48" s="62">
        <f>G48/E48</f>
        <v>0</v>
      </c>
      <c r="I48" s="61">
        <f>SUM(F48:G48)</f>
        <v>476</v>
      </c>
      <c r="J48" s="60">
        <f>(I48/D48)*100</f>
        <v>100</v>
      </c>
      <c r="K48" s="229">
        <v>476</v>
      </c>
      <c r="L48" s="228">
        <f>(K48/D48)*100</f>
        <v>100</v>
      </c>
      <c r="M48" s="25">
        <v>42807</v>
      </c>
      <c r="N48" s="227">
        <v>1</v>
      </c>
      <c r="O48" s="220"/>
      <c r="P48" s="170"/>
    </row>
    <row r="49" spans="1:16" s="14" customFormat="1" ht="30" customHeight="1">
      <c r="A49" s="219">
        <v>46</v>
      </c>
      <c r="B49" s="226"/>
      <c r="C49" s="234" t="s">
        <v>14</v>
      </c>
      <c r="D49" s="71">
        <v>302</v>
      </c>
      <c r="E49" s="233">
        <v>7</v>
      </c>
      <c r="F49" s="72">
        <v>209</v>
      </c>
      <c r="G49" s="72">
        <v>37</v>
      </c>
      <c r="H49" s="73">
        <f>G49/E49</f>
        <v>5.2857142857142856</v>
      </c>
      <c r="I49" s="72">
        <f>SUM(F49:G49)</f>
        <v>246</v>
      </c>
      <c r="J49" s="67">
        <f>(I49/D49)*100</f>
        <v>81.456953642384107</v>
      </c>
      <c r="K49" s="223">
        <v>209</v>
      </c>
      <c r="L49" s="222">
        <f>(K49/D49)*100</f>
        <v>69.205298013245027</v>
      </c>
      <c r="M49" s="33">
        <v>7711</v>
      </c>
      <c r="N49" s="221">
        <v>14013</v>
      </c>
      <c r="O49" s="220"/>
      <c r="P49" s="170"/>
    </row>
    <row r="50" spans="1:16" s="14" customFormat="1" ht="30" customHeight="1">
      <c r="A50" s="219">
        <v>47</v>
      </c>
      <c r="B50" s="226"/>
      <c r="C50" s="232" t="s">
        <v>13</v>
      </c>
      <c r="D50" s="42">
        <v>772</v>
      </c>
      <c r="E50" s="231">
        <v>21</v>
      </c>
      <c r="F50" s="61">
        <v>772</v>
      </c>
      <c r="G50" s="61">
        <v>0</v>
      </c>
      <c r="H50" s="62">
        <f>G50/E50</f>
        <v>0</v>
      </c>
      <c r="I50" s="61">
        <f>SUM(F50:G50)</f>
        <v>772</v>
      </c>
      <c r="J50" s="60">
        <f>(I50/D50)*100</f>
        <v>100</v>
      </c>
      <c r="K50" s="223">
        <v>500</v>
      </c>
      <c r="L50" s="222">
        <f>(K50/D50)*100</f>
        <v>64.766839378238345</v>
      </c>
      <c r="M50" s="33">
        <v>45821</v>
      </c>
      <c r="N50" s="221">
        <v>10865</v>
      </c>
      <c r="O50" s="220"/>
      <c r="P50" s="170"/>
    </row>
    <row r="51" spans="1:16" s="14" customFormat="1" ht="30" customHeight="1">
      <c r="A51" s="219">
        <v>48</v>
      </c>
      <c r="B51" s="226"/>
      <c r="C51" s="234" t="s">
        <v>12</v>
      </c>
      <c r="D51" s="71">
        <v>48</v>
      </c>
      <c r="E51" s="233">
        <v>3</v>
      </c>
      <c r="F51" s="72">
        <v>6</v>
      </c>
      <c r="G51" s="72">
        <v>29</v>
      </c>
      <c r="H51" s="73">
        <f>G51/E51</f>
        <v>9.6666666666666661</v>
      </c>
      <c r="I51" s="72">
        <f>SUM(F51:G51)</f>
        <v>35</v>
      </c>
      <c r="J51" s="67">
        <f>(I51/D51)*100</f>
        <v>72.916666666666657</v>
      </c>
      <c r="K51" s="223">
        <v>35</v>
      </c>
      <c r="L51" s="222">
        <f>(K51/D51)*100</f>
        <v>72.916666666666657</v>
      </c>
      <c r="M51" s="33">
        <v>460</v>
      </c>
      <c r="N51" s="221">
        <v>2939</v>
      </c>
      <c r="O51" s="220"/>
      <c r="P51" s="170"/>
    </row>
    <row r="52" spans="1:16" s="14" customFormat="1" ht="30" customHeight="1">
      <c r="A52" s="219">
        <v>49</v>
      </c>
      <c r="B52" s="226"/>
      <c r="C52" s="232" t="s">
        <v>11</v>
      </c>
      <c r="D52" s="42">
        <v>392</v>
      </c>
      <c r="E52" s="231">
        <v>9</v>
      </c>
      <c r="F52" s="61">
        <v>392</v>
      </c>
      <c r="G52" s="61">
        <v>0</v>
      </c>
      <c r="H52" s="62">
        <f>G52/E52</f>
        <v>0</v>
      </c>
      <c r="I52" s="61">
        <f>SUM(F52:G52)</f>
        <v>392</v>
      </c>
      <c r="J52" s="60">
        <f>(I52/D52)*100</f>
        <v>100</v>
      </c>
      <c r="K52" s="229">
        <v>392</v>
      </c>
      <c r="L52" s="228">
        <f>(K52/D52)*100</f>
        <v>100</v>
      </c>
      <c r="M52" s="33">
        <v>27647</v>
      </c>
      <c r="N52" s="221">
        <v>2</v>
      </c>
      <c r="O52" s="220"/>
      <c r="P52" s="170"/>
    </row>
    <row r="53" spans="1:16" s="14" customFormat="1" ht="30" customHeight="1">
      <c r="A53" s="219">
        <v>50</v>
      </c>
      <c r="B53" s="226"/>
      <c r="C53" s="232" t="s">
        <v>10</v>
      </c>
      <c r="D53" s="42">
        <v>142</v>
      </c>
      <c r="E53" s="231">
        <v>7</v>
      </c>
      <c r="F53" s="61">
        <v>142</v>
      </c>
      <c r="G53" s="61">
        <v>0</v>
      </c>
      <c r="H53" s="62">
        <f>G53/E53</f>
        <v>0</v>
      </c>
      <c r="I53" s="61">
        <f>SUM(F53:G53)</f>
        <v>142</v>
      </c>
      <c r="J53" s="60">
        <f>(I53/D53)*100</f>
        <v>100</v>
      </c>
      <c r="K53" s="223">
        <v>75</v>
      </c>
      <c r="L53" s="222">
        <f>(K53/D53)*100</f>
        <v>52.816901408450704</v>
      </c>
      <c r="M53" s="33">
        <v>7429</v>
      </c>
      <c r="N53" s="221">
        <v>115</v>
      </c>
      <c r="O53" s="220"/>
      <c r="P53" s="170"/>
    </row>
    <row r="54" spans="1:16" s="14" customFormat="1" ht="30" customHeight="1">
      <c r="A54" s="219">
        <v>51</v>
      </c>
      <c r="B54" s="226"/>
      <c r="C54" s="217" t="s">
        <v>9</v>
      </c>
      <c r="D54" s="42">
        <v>327</v>
      </c>
      <c r="E54" s="230">
        <v>10</v>
      </c>
      <c r="F54" s="61">
        <v>327</v>
      </c>
      <c r="G54" s="61">
        <v>0</v>
      </c>
      <c r="H54" s="62">
        <f>G54/E54</f>
        <v>0</v>
      </c>
      <c r="I54" s="61">
        <f>SUM(F54:G54)</f>
        <v>327</v>
      </c>
      <c r="J54" s="60">
        <f>(I54/D54)*100</f>
        <v>100</v>
      </c>
      <c r="K54" s="223">
        <v>20</v>
      </c>
      <c r="L54" s="222">
        <f>(K54/D54)*100</f>
        <v>6.1162079510703364</v>
      </c>
      <c r="M54" s="33">
        <v>2270</v>
      </c>
      <c r="N54" s="221">
        <v>73</v>
      </c>
      <c r="O54" s="220"/>
      <c r="P54" s="170"/>
    </row>
    <row r="55" spans="1:16" s="14" customFormat="1" ht="30" customHeight="1">
      <c r="A55" s="219">
        <v>52</v>
      </c>
      <c r="B55" s="226"/>
      <c r="C55" s="217" t="s">
        <v>8</v>
      </c>
      <c r="D55" s="42">
        <v>709</v>
      </c>
      <c r="E55" s="230">
        <v>16</v>
      </c>
      <c r="F55" s="61">
        <v>709</v>
      </c>
      <c r="G55" s="61">
        <v>0</v>
      </c>
      <c r="H55" s="62">
        <f>G55/E55</f>
        <v>0</v>
      </c>
      <c r="I55" s="61">
        <f>SUM(F55:G55)</f>
        <v>709</v>
      </c>
      <c r="J55" s="60">
        <f>(I55/D55)*100</f>
        <v>100</v>
      </c>
      <c r="K55" s="229">
        <v>709</v>
      </c>
      <c r="L55" s="228">
        <f>(K55/D55)*100</f>
        <v>100</v>
      </c>
      <c r="M55" s="25">
        <v>75874</v>
      </c>
      <c r="N55" s="227">
        <v>4</v>
      </c>
      <c r="O55" s="220" t="s">
        <v>3</v>
      </c>
      <c r="P55" s="170"/>
    </row>
    <row r="56" spans="1:16" s="14" customFormat="1" ht="30" customHeight="1">
      <c r="A56" s="219">
        <v>53</v>
      </c>
      <c r="B56" s="226"/>
      <c r="C56" s="225" t="s">
        <v>7</v>
      </c>
      <c r="D56" s="71">
        <v>61</v>
      </c>
      <c r="E56" s="224">
        <v>4</v>
      </c>
      <c r="F56" s="72">
        <v>30</v>
      </c>
      <c r="G56" s="72">
        <v>0</v>
      </c>
      <c r="H56" s="73">
        <f>G56/E56</f>
        <v>0</v>
      </c>
      <c r="I56" s="72">
        <f>SUM(F56:G56)</f>
        <v>30</v>
      </c>
      <c r="J56" s="67">
        <f>(I56/D56)*100</f>
        <v>49.180327868852459</v>
      </c>
      <c r="K56" s="223">
        <v>30</v>
      </c>
      <c r="L56" s="222">
        <f>(K56/D56)*100</f>
        <v>49.180327868852459</v>
      </c>
      <c r="M56" s="33">
        <v>599</v>
      </c>
      <c r="N56" s="221">
        <v>4146</v>
      </c>
      <c r="O56" s="220"/>
      <c r="P56" s="170"/>
    </row>
    <row r="57" spans="1:16" s="14" customFormat="1" ht="30" customHeight="1">
      <c r="A57" s="219">
        <v>54</v>
      </c>
      <c r="B57" s="226"/>
      <c r="C57" s="225" t="s">
        <v>6</v>
      </c>
      <c r="D57" s="71">
        <v>578</v>
      </c>
      <c r="E57" s="224">
        <v>12</v>
      </c>
      <c r="F57" s="72">
        <v>280</v>
      </c>
      <c r="G57" s="72">
        <v>30</v>
      </c>
      <c r="H57" s="73">
        <f>G57/E57</f>
        <v>2.5</v>
      </c>
      <c r="I57" s="72">
        <f>SUM(F57:G57)</f>
        <v>310</v>
      </c>
      <c r="J57" s="67">
        <f>(I57/D57)*100</f>
        <v>53.633217993079583</v>
      </c>
      <c r="K57" s="223">
        <v>310</v>
      </c>
      <c r="L57" s="222">
        <f>(K57/D57)*100</f>
        <v>53.633217993079583</v>
      </c>
      <c r="M57" s="33">
        <v>47514</v>
      </c>
      <c r="N57" s="221">
        <v>1</v>
      </c>
      <c r="O57" s="220"/>
      <c r="P57" s="170"/>
    </row>
    <row r="58" spans="1:16" s="14" customFormat="1" ht="30" customHeight="1" thickBot="1">
      <c r="A58" s="219">
        <v>55</v>
      </c>
      <c r="B58" s="218"/>
      <c r="C58" s="217" t="s">
        <v>5</v>
      </c>
      <c r="D58" s="165">
        <v>267</v>
      </c>
      <c r="E58" s="216">
        <v>6</v>
      </c>
      <c r="F58" s="164">
        <v>82</v>
      </c>
      <c r="G58" s="164">
        <v>185</v>
      </c>
      <c r="H58" s="215">
        <f>G58/E58</f>
        <v>30.833333333333332</v>
      </c>
      <c r="I58" s="61">
        <f>SUM(F58:G58)</f>
        <v>267</v>
      </c>
      <c r="J58" s="60">
        <f>(I58/D58)*100</f>
        <v>100</v>
      </c>
      <c r="K58" s="214">
        <v>70</v>
      </c>
      <c r="L58" s="213">
        <f>(K58/D58)*100</f>
        <v>26.217228464419474</v>
      </c>
      <c r="M58" s="74">
        <v>7770</v>
      </c>
      <c r="N58" s="212">
        <v>816</v>
      </c>
      <c r="O58" s="211"/>
      <c r="P58" s="170"/>
    </row>
    <row r="59" spans="1:16" ht="43.5" customHeight="1" thickBot="1">
      <c r="A59" s="210" t="s">
        <v>0</v>
      </c>
      <c r="B59" s="209"/>
      <c r="C59" s="208"/>
      <c r="D59" s="206">
        <f>SUM(D4:D58)</f>
        <v>35379</v>
      </c>
      <c r="E59" s="207">
        <f>SUM(E4:E58)</f>
        <v>819</v>
      </c>
      <c r="F59" s="206">
        <f>SUM(F4:F58)</f>
        <v>34000</v>
      </c>
      <c r="G59" s="202">
        <f>SUM(G4:G58)</f>
        <v>391</v>
      </c>
      <c r="H59" s="205" t="e">
        <f>IF(SUM(G4:G58)=0,0,G59/#REF!)</f>
        <v>#REF!</v>
      </c>
      <c r="I59" s="202">
        <f>SUM(I4:I58)</f>
        <v>34391</v>
      </c>
      <c r="J59" s="204">
        <f>(I59)/D59*100</f>
        <v>97.20738291076627</v>
      </c>
      <c r="K59" s="202">
        <f>SUM(K4:K58)</f>
        <v>29722</v>
      </c>
      <c r="L59" s="203">
        <f>(K59/D59)*100</f>
        <v>84.010288589276129</v>
      </c>
      <c r="M59" s="202">
        <f>SUM(M4:M58)</f>
        <v>2797206</v>
      </c>
      <c r="N59" s="202">
        <f>SUM(N4:N58)</f>
        <v>195740</v>
      </c>
      <c r="O59" s="201"/>
      <c r="P59" s="200"/>
    </row>
    <row r="60" spans="1:16" ht="20.25" customHeight="1">
      <c r="A60" s="198"/>
      <c r="B60" s="197"/>
      <c r="C60" s="197"/>
      <c r="D60" s="198"/>
      <c r="E60" s="199"/>
      <c r="F60" s="198" t="s">
        <v>3</v>
      </c>
      <c r="G60" s="198"/>
      <c r="H60" s="199"/>
      <c r="I60" s="198"/>
      <c r="J60" s="198"/>
    </row>
    <row r="61" spans="1:16" ht="32.25" customHeight="1">
      <c r="A61" s="198"/>
      <c r="B61" s="197"/>
      <c r="C61" s="197"/>
      <c r="D61" s="104"/>
      <c r="E61" s="104"/>
      <c r="F61" s="104"/>
      <c r="G61" s="104"/>
      <c r="H61" s="104"/>
      <c r="I61" s="104"/>
      <c r="J61" s="4" t="s">
        <v>3</v>
      </c>
      <c r="N61" s="196" t="s">
        <v>4</v>
      </c>
      <c r="O61" s="196"/>
      <c r="P61" s="195"/>
    </row>
    <row r="62" spans="1:16" ht="18" customHeight="1">
      <c r="A62" s="198"/>
      <c r="B62" s="197"/>
      <c r="C62" s="197"/>
      <c r="D62" s="104"/>
      <c r="E62" s="104"/>
      <c r="F62" s="104"/>
      <c r="G62" s="104"/>
      <c r="H62" s="104"/>
      <c r="I62" s="104"/>
      <c r="J62" s="4" t="s">
        <v>3</v>
      </c>
      <c r="N62" s="196" t="s">
        <v>2</v>
      </c>
      <c r="O62" s="196"/>
      <c r="P62" s="195"/>
    </row>
    <row r="63" spans="1:16" ht="15.75" customHeight="1">
      <c r="B63" s="3"/>
      <c r="C63" s="3"/>
      <c r="D63" s="5"/>
      <c r="N63" s="196" t="s">
        <v>126</v>
      </c>
      <c r="O63" s="196"/>
      <c r="P63" s="195"/>
    </row>
    <row r="64" spans="1:16" ht="27" customHeight="1">
      <c r="B64" s="3"/>
      <c r="C64" s="3"/>
      <c r="D64" s="5"/>
    </row>
    <row r="65" spans="2:8" s="1" customFormat="1" ht="27" customHeight="1">
      <c r="B65" s="3"/>
      <c r="C65" s="3"/>
      <c r="D65" s="5"/>
      <c r="E65" s="2"/>
      <c r="H65" s="2"/>
    </row>
    <row r="66" spans="2:8" s="1" customFormat="1" ht="27" customHeight="1">
      <c r="B66" s="3"/>
      <c r="C66" s="3"/>
      <c r="D66" s="5"/>
      <c r="E66" s="2"/>
      <c r="H66" s="2"/>
    </row>
    <row r="67" spans="2:8" s="1" customFormat="1" ht="27" customHeight="1">
      <c r="B67" s="3"/>
      <c r="C67" s="3"/>
    </row>
    <row r="68" spans="2:8" s="1" customFormat="1" ht="27" customHeight="1">
      <c r="B68" s="3"/>
      <c r="C68" s="3"/>
    </row>
    <row r="69" spans="2:8" s="1" customFormat="1" ht="27" customHeight="1">
      <c r="B69" s="3"/>
      <c r="C69" s="3"/>
    </row>
    <row r="70" spans="2:8" s="1" customFormat="1" ht="27" customHeight="1">
      <c r="B70" s="3"/>
      <c r="C70" s="3"/>
    </row>
    <row r="71" spans="2:8" s="1" customFormat="1" ht="27" customHeight="1">
      <c r="B71" s="3"/>
      <c r="C71" s="3"/>
    </row>
    <row r="72" spans="2:8" s="1" customFormat="1" ht="27" customHeight="1">
      <c r="B72" s="3"/>
      <c r="C72" s="3"/>
    </row>
    <row r="73" spans="2:8" s="1" customFormat="1" ht="27" customHeight="1">
      <c r="B73" s="3"/>
      <c r="C73" s="3"/>
    </row>
    <row r="74" spans="2:8" s="1" customFormat="1" ht="27" customHeight="1">
      <c r="B74" s="3"/>
      <c r="C74" s="3"/>
    </row>
    <row r="75" spans="2:8" s="1" customFormat="1" ht="27" customHeight="1">
      <c r="B75" s="3"/>
      <c r="C75" s="3"/>
    </row>
    <row r="76" spans="2:8" s="1" customFormat="1" ht="27" customHeight="1">
      <c r="B76" s="3"/>
      <c r="C76" s="3"/>
    </row>
    <row r="77" spans="2:8" s="1" customFormat="1" ht="27" customHeight="1">
      <c r="B77" s="3"/>
      <c r="C77" s="3"/>
    </row>
    <row r="78" spans="2:8" s="1" customFormat="1" ht="27" customHeight="1">
      <c r="B78" s="3"/>
      <c r="C78" s="3"/>
    </row>
    <row r="79" spans="2:8" s="1" customFormat="1" ht="27" customHeight="1">
      <c r="C79" s="3"/>
    </row>
    <row r="80" spans="2:8" s="1" customFormat="1" ht="27" customHeight="1">
      <c r="C80" s="3"/>
    </row>
    <row r="81" s="1" customFormat="1" ht="27" customHeight="1"/>
    <row r="82" s="1" customFormat="1" ht="27" customHeight="1"/>
    <row r="83" s="1" customFormat="1" ht="27" customHeight="1"/>
    <row r="84" s="1" customFormat="1" ht="27" customHeight="1"/>
    <row r="85" s="1" customFormat="1" ht="27" customHeight="1"/>
    <row r="86" s="1" customFormat="1" ht="27" customHeight="1"/>
    <row r="87" s="1" customFormat="1" ht="27" customHeight="1"/>
    <row r="88" s="1" customFormat="1" ht="27" customHeight="1"/>
    <row r="89" s="1" customFormat="1" ht="27" customHeight="1"/>
    <row r="90" s="1" customFormat="1" ht="27" customHeight="1"/>
    <row r="91" s="1" customFormat="1" ht="27" customHeight="1"/>
    <row r="92" s="1" customFormat="1" ht="27" customHeight="1"/>
    <row r="93" s="1" customFormat="1" ht="27" customHeight="1"/>
    <row r="94" s="1" customFormat="1" ht="27" customHeight="1"/>
    <row r="95" s="1" customFormat="1" ht="27" customHeight="1"/>
    <row r="96" s="1" customFormat="1" ht="27" customHeight="1"/>
    <row r="97" s="1" customFormat="1" ht="27" customHeight="1"/>
    <row r="98" s="1" customFormat="1" ht="27" customHeight="1"/>
    <row r="99" s="1" customFormat="1" ht="27" customHeight="1"/>
    <row r="100" s="1" customFormat="1" ht="27" customHeight="1"/>
    <row r="101" s="1" customFormat="1" ht="27" customHeight="1"/>
    <row r="102" s="1" customFormat="1" ht="27" customHeight="1"/>
    <row r="103" s="1" customFormat="1" ht="27" customHeight="1"/>
    <row r="104" s="1" customFormat="1" ht="27" customHeight="1"/>
    <row r="105" s="1" customFormat="1" ht="27" customHeight="1"/>
    <row r="106" s="1" customFormat="1" ht="27" customHeight="1"/>
    <row r="107" s="1" customFormat="1" ht="27" customHeight="1"/>
    <row r="108" s="1" customFormat="1" ht="27" customHeight="1"/>
    <row r="109" s="1" customFormat="1" ht="27" customHeight="1"/>
    <row r="110" s="1" customFormat="1" ht="27" customHeight="1"/>
    <row r="111" s="1" customFormat="1" ht="27" customHeight="1"/>
    <row r="112" s="1" customFormat="1" ht="27" customHeight="1"/>
    <row r="113" s="1" customFormat="1" ht="27" customHeight="1"/>
    <row r="114" s="1" customFormat="1" ht="27" customHeight="1"/>
    <row r="115" s="1" customFormat="1" ht="27" customHeight="1"/>
    <row r="116" s="1" customFormat="1" ht="27" customHeight="1"/>
    <row r="117" s="1" customFormat="1" ht="27" customHeight="1"/>
    <row r="118" s="1" customFormat="1" ht="27" customHeight="1"/>
    <row r="119" s="1" customFormat="1" ht="27" customHeight="1"/>
    <row r="120" s="1" customFormat="1" ht="27" customHeight="1"/>
    <row r="121" s="1" customFormat="1" ht="27" customHeight="1"/>
    <row r="122" s="1" customFormat="1" ht="27" customHeight="1"/>
    <row r="123" s="1" customFormat="1" ht="27" customHeight="1"/>
    <row r="124" s="1" customFormat="1" ht="27" customHeight="1"/>
    <row r="125" s="1" customFormat="1" ht="27" customHeight="1"/>
  </sheetData>
  <mergeCells count="20">
    <mergeCell ref="A1:O1"/>
    <mergeCell ref="A2:A3"/>
    <mergeCell ref="B2:B3"/>
    <mergeCell ref="C2:C3"/>
    <mergeCell ref="D2:J2"/>
    <mergeCell ref="K2:N2"/>
    <mergeCell ref="O2:O3"/>
    <mergeCell ref="R3:U3"/>
    <mergeCell ref="B4:B20"/>
    <mergeCell ref="R8:U8"/>
    <mergeCell ref="R13:U13"/>
    <mergeCell ref="R18:U18"/>
    <mergeCell ref="B21:B26"/>
    <mergeCell ref="R23:U23"/>
    <mergeCell ref="B27:B46"/>
    <mergeCell ref="B47:B58"/>
    <mergeCell ref="A59:C59"/>
    <mergeCell ref="N61:O61"/>
    <mergeCell ref="N62:O62"/>
    <mergeCell ref="N63:O63"/>
  </mergeCells>
  <pageMargins left="0.78740157480314965" right="0" top="0.39370078740157483" bottom="0.19685039370078741" header="0.51181102362204722" footer="0.51181102362204722"/>
  <pageSetup paperSize="9" scale="4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opLeftCell="A2" zoomScale="85" zoomScaleNormal="85" workbookViewId="0">
      <pane ySplit="4" topLeftCell="A6" activePane="bottomLeft" state="frozenSplit"/>
      <selection activeCell="A2" sqref="A2"/>
      <selection pane="bottomLeft" activeCell="P31" sqref="P31"/>
    </sheetView>
  </sheetViews>
  <sheetFormatPr defaultRowHeight="15"/>
  <cols>
    <col min="1" max="1" width="6.85546875" customWidth="1"/>
    <col min="2" max="2" width="6.140625" customWidth="1"/>
    <col min="3" max="3" width="22.42578125" customWidth="1"/>
    <col min="4" max="4" width="15.42578125" customWidth="1"/>
    <col min="5" max="5" width="16.85546875" hidden="1" customWidth="1"/>
    <col min="6" max="7" width="14.7109375" customWidth="1"/>
    <col min="8" max="8" width="12.7109375" customWidth="1"/>
    <col min="9" max="9" width="15.28515625" customWidth="1"/>
    <col min="10" max="10" width="16.28515625" customWidth="1"/>
    <col min="11" max="11" width="15.140625" customWidth="1"/>
    <col min="12" max="12" width="15.85546875" customWidth="1"/>
    <col min="13" max="13" width="15" customWidth="1"/>
    <col min="14" max="14" width="26" customWidth="1"/>
    <col min="15" max="15" width="8.7109375" customWidth="1"/>
    <col min="16" max="16" width="20.85546875" customWidth="1"/>
    <col min="17" max="18" width="11.28515625" customWidth="1"/>
    <col min="19" max="19" width="10.85546875" customWidth="1"/>
    <col min="20" max="20" width="11.7109375" customWidth="1"/>
  </cols>
  <sheetData>
    <row r="1" spans="1:20" ht="31.5" customHeight="1">
      <c r="A1" s="357" t="s">
        <v>180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5"/>
    </row>
    <row r="2" spans="1:20" ht="27" customHeight="1">
      <c r="A2" s="356" t="s">
        <v>179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5"/>
    </row>
    <row r="3" spans="1:20" ht="15.75" customHeight="1" thickBot="1">
      <c r="P3" s="1"/>
      <c r="Q3" s="122" t="s">
        <v>84</v>
      </c>
      <c r="R3" s="123"/>
      <c r="S3" s="123"/>
      <c r="T3" s="124"/>
    </row>
    <row r="4" spans="1:20" ht="23.25" customHeight="1" thickBot="1">
      <c r="A4" s="353" t="s">
        <v>178</v>
      </c>
      <c r="B4" s="354" t="s">
        <v>73</v>
      </c>
      <c r="C4" s="353" t="s">
        <v>177</v>
      </c>
      <c r="D4" s="352" t="s">
        <v>176</v>
      </c>
      <c r="E4" s="351"/>
      <c r="F4" s="351"/>
      <c r="G4" s="351"/>
      <c r="H4" s="350"/>
      <c r="I4" s="349" t="s">
        <v>175</v>
      </c>
      <c r="J4" s="348"/>
      <c r="K4" s="347" t="s">
        <v>174</v>
      </c>
      <c r="L4" s="346"/>
      <c r="M4" s="345"/>
      <c r="N4" s="344" t="s">
        <v>70</v>
      </c>
      <c r="P4" s="14"/>
      <c r="Q4" s="82">
        <v>2019</v>
      </c>
      <c r="R4" s="82">
        <v>2020</v>
      </c>
      <c r="S4" s="82">
        <v>2021</v>
      </c>
      <c r="T4" s="82">
        <v>2022</v>
      </c>
    </row>
    <row r="5" spans="1:20" ht="102.75" customHeight="1" thickBot="1">
      <c r="A5" s="342"/>
      <c r="B5" s="343"/>
      <c r="C5" s="342"/>
      <c r="D5" s="341" t="s">
        <v>173</v>
      </c>
      <c r="E5" s="340" t="s">
        <v>172</v>
      </c>
      <c r="F5" s="339" t="s">
        <v>171</v>
      </c>
      <c r="G5" s="338" t="s">
        <v>170</v>
      </c>
      <c r="H5" s="337" t="s">
        <v>169</v>
      </c>
      <c r="I5" s="336" t="s">
        <v>168</v>
      </c>
      <c r="J5" s="336" t="s">
        <v>167</v>
      </c>
      <c r="K5" s="334" t="s">
        <v>166</v>
      </c>
      <c r="L5" s="335" t="s">
        <v>165</v>
      </c>
      <c r="M5" s="334" t="s">
        <v>164</v>
      </c>
      <c r="N5" s="333"/>
      <c r="P5" s="243" t="s">
        <v>130</v>
      </c>
      <c r="Q5" s="81">
        <v>20</v>
      </c>
      <c r="R5" s="81">
        <v>60</v>
      </c>
      <c r="S5" s="81">
        <v>100</v>
      </c>
      <c r="T5" s="77"/>
    </row>
    <row r="6" spans="1:20" ht="27.95" customHeight="1">
      <c r="A6" s="258">
        <v>1</v>
      </c>
      <c r="B6" s="238" t="s">
        <v>62</v>
      </c>
      <c r="C6" s="256" t="s">
        <v>61</v>
      </c>
      <c r="D6" s="295">
        <v>16700</v>
      </c>
      <c r="E6" s="295">
        <v>16700</v>
      </c>
      <c r="F6" s="295"/>
      <c r="G6" s="295">
        <f>E6+F6</f>
        <v>16700</v>
      </c>
      <c r="H6" s="287">
        <f>(G6/D6)*100</f>
        <v>100</v>
      </c>
      <c r="I6" s="296">
        <f>K6+L6</f>
        <v>14945</v>
      </c>
      <c r="J6" s="300">
        <f>(I6/D6)*100</f>
        <v>89.491017964071858</v>
      </c>
      <c r="K6" s="296">
        <v>14902</v>
      </c>
      <c r="L6" s="296">
        <v>43</v>
      </c>
      <c r="M6" s="299">
        <f>(K6/D6)*100</f>
        <v>89.23353293413173</v>
      </c>
      <c r="N6" s="293" t="s">
        <v>3</v>
      </c>
      <c r="P6" s="14" t="s">
        <v>91</v>
      </c>
      <c r="Q6" s="83">
        <v>2368630</v>
      </c>
      <c r="R6" s="83">
        <v>4737260</v>
      </c>
      <c r="S6" s="83">
        <v>4737260</v>
      </c>
      <c r="T6" s="83"/>
    </row>
    <row r="7" spans="1:20" ht="27.95" customHeight="1">
      <c r="A7" s="237">
        <v>2</v>
      </c>
      <c r="B7" s="238"/>
      <c r="C7" s="232" t="s">
        <v>60</v>
      </c>
      <c r="D7" s="290">
        <v>14218</v>
      </c>
      <c r="E7" s="290">
        <v>14214</v>
      </c>
      <c r="F7" s="290">
        <v>4</v>
      </c>
      <c r="G7" s="290">
        <f>E7+F7</f>
        <v>14218</v>
      </c>
      <c r="H7" s="287">
        <f>(G7/D7)*100</f>
        <v>100</v>
      </c>
      <c r="I7" s="288">
        <f>K7+L7</f>
        <v>14218</v>
      </c>
      <c r="J7" s="287">
        <f>(I7/D7)*100</f>
        <v>100</v>
      </c>
      <c r="K7" s="331">
        <v>14199</v>
      </c>
      <c r="L7" s="296">
        <v>19</v>
      </c>
      <c r="M7" s="294">
        <f>(K7/D7)*100</f>
        <v>99.866366577577708</v>
      </c>
      <c r="N7" s="311" t="s">
        <v>163</v>
      </c>
      <c r="P7" s="14"/>
      <c r="Q7" s="14"/>
      <c r="R7" s="14"/>
      <c r="S7" s="14"/>
      <c r="T7" s="14"/>
    </row>
    <row r="8" spans="1:20" ht="27.95" customHeight="1">
      <c r="A8" s="237">
        <v>3</v>
      </c>
      <c r="B8" s="238"/>
      <c r="C8" s="232" t="s">
        <v>59</v>
      </c>
      <c r="D8" s="290">
        <v>12012</v>
      </c>
      <c r="E8" s="290">
        <v>11700</v>
      </c>
      <c r="F8" s="290">
        <v>312</v>
      </c>
      <c r="G8" s="290">
        <f>E8+F8</f>
        <v>12012</v>
      </c>
      <c r="H8" s="287">
        <f>(G8/D8)*100</f>
        <v>100</v>
      </c>
      <c r="I8" s="288">
        <f>K8+L8</f>
        <v>12012</v>
      </c>
      <c r="J8" s="287">
        <f>(I8/D8)*100</f>
        <v>100</v>
      </c>
      <c r="K8" s="331">
        <v>11987</v>
      </c>
      <c r="L8" s="296">
        <v>25</v>
      </c>
      <c r="M8" s="294">
        <f>(K8/D8)*100</f>
        <v>99.79187479187479</v>
      </c>
      <c r="N8" s="330"/>
      <c r="P8" s="1"/>
      <c r="Q8" s="121" t="s">
        <v>87</v>
      </c>
      <c r="R8" s="128"/>
      <c r="S8" s="128"/>
      <c r="T8" s="129"/>
    </row>
    <row r="9" spans="1:20" ht="27.95" customHeight="1">
      <c r="A9" s="237">
        <v>4</v>
      </c>
      <c r="B9" s="238"/>
      <c r="C9" s="232" t="s">
        <v>58</v>
      </c>
      <c r="D9" s="290">
        <v>11</v>
      </c>
      <c r="E9" s="290">
        <v>11</v>
      </c>
      <c r="F9" s="290"/>
      <c r="G9" s="290">
        <f>E9+F9</f>
        <v>11</v>
      </c>
      <c r="H9" s="287">
        <f>(G9/D9)*100</f>
        <v>100</v>
      </c>
      <c r="I9" s="288">
        <f>K9+L9</f>
        <v>11</v>
      </c>
      <c r="J9" s="287">
        <f>(I9/D9)*100</f>
        <v>100</v>
      </c>
      <c r="K9" s="297">
        <v>11</v>
      </c>
      <c r="L9" s="288">
        <v>0</v>
      </c>
      <c r="M9" s="294">
        <f>(K9/D9)*100</f>
        <v>100</v>
      </c>
      <c r="N9" s="330"/>
      <c r="P9" s="14"/>
      <c r="Q9" s="82">
        <v>2019</v>
      </c>
      <c r="R9" s="82">
        <v>2020</v>
      </c>
      <c r="S9" s="82">
        <v>2021</v>
      </c>
      <c r="T9" s="82">
        <v>2022</v>
      </c>
    </row>
    <row r="10" spans="1:20" ht="27.95" customHeight="1">
      <c r="A10" s="237">
        <v>5</v>
      </c>
      <c r="B10" s="238"/>
      <c r="C10" s="232" t="s">
        <v>57</v>
      </c>
      <c r="D10" s="290">
        <v>4835</v>
      </c>
      <c r="E10" s="290">
        <v>4835</v>
      </c>
      <c r="F10" s="290"/>
      <c r="G10" s="290">
        <f>E10+F10</f>
        <v>4835</v>
      </c>
      <c r="H10" s="287">
        <f>(G10/D10)*100</f>
        <v>100</v>
      </c>
      <c r="I10" s="296">
        <f>K10+L10</f>
        <v>3917</v>
      </c>
      <c r="J10" s="300">
        <f>(I10/D10)*100</f>
        <v>81.013443640124095</v>
      </c>
      <c r="K10" s="331">
        <v>3910</v>
      </c>
      <c r="L10" s="296">
        <v>7</v>
      </c>
      <c r="M10" s="299">
        <f>(K10/D10)*100</f>
        <v>80.868665977249222</v>
      </c>
      <c r="N10" s="332" t="s">
        <v>3</v>
      </c>
      <c r="P10" s="243" t="s">
        <v>130</v>
      </c>
      <c r="Q10" s="81">
        <v>25</v>
      </c>
      <c r="R10" s="81">
        <v>50</v>
      </c>
      <c r="S10" s="81">
        <v>75</v>
      </c>
      <c r="T10" s="81">
        <v>100</v>
      </c>
    </row>
    <row r="11" spans="1:20" ht="27.95" customHeight="1">
      <c r="A11" s="237">
        <v>6</v>
      </c>
      <c r="B11" s="238"/>
      <c r="C11" s="232" t="s">
        <v>56</v>
      </c>
      <c r="D11" s="290">
        <v>4125</v>
      </c>
      <c r="E11" s="290">
        <v>4125</v>
      </c>
      <c r="F11" s="290"/>
      <c r="G11" s="290">
        <f>E11+F11</f>
        <v>4125</v>
      </c>
      <c r="H11" s="287">
        <f>(G11/D11)*100</f>
        <v>100</v>
      </c>
      <c r="I11" s="288">
        <f>K11+L11</f>
        <v>4125</v>
      </c>
      <c r="J11" s="287">
        <f>(I11/D11)*100</f>
        <v>100</v>
      </c>
      <c r="K11" s="297">
        <v>4125</v>
      </c>
      <c r="L11" s="288">
        <v>0</v>
      </c>
      <c r="M11" s="294">
        <f>(K11/D11)*100</f>
        <v>100</v>
      </c>
      <c r="N11" s="311" t="s">
        <v>160</v>
      </c>
      <c r="P11" s="14" t="s">
        <v>92</v>
      </c>
      <c r="Q11" s="83">
        <v>1363245</v>
      </c>
      <c r="R11" s="83">
        <v>1363245</v>
      </c>
      <c r="S11" s="83">
        <v>1363245</v>
      </c>
      <c r="T11" s="83">
        <v>1363245</v>
      </c>
    </row>
    <row r="12" spans="1:20" ht="27.95" customHeight="1">
      <c r="A12" s="237">
        <v>7</v>
      </c>
      <c r="B12" s="238"/>
      <c r="C12" s="232" t="s">
        <v>55</v>
      </c>
      <c r="D12" s="290">
        <v>26</v>
      </c>
      <c r="E12" s="290">
        <v>26</v>
      </c>
      <c r="F12" s="290"/>
      <c r="G12" s="290">
        <f>E12+F12</f>
        <v>26</v>
      </c>
      <c r="H12" s="287">
        <f>(G12/D12)*100</f>
        <v>100</v>
      </c>
      <c r="I12" s="288">
        <f>K12+L12</f>
        <v>26</v>
      </c>
      <c r="J12" s="287">
        <f>(I12/D12)*100</f>
        <v>100</v>
      </c>
      <c r="K12" s="297">
        <v>26</v>
      </c>
      <c r="L12" s="288">
        <v>0</v>
      </c>
      <c r="M12" s="294">
        <f>(K12/D12)*100</f>
        <v>100</v>
      </c>
      <c r="N12" s="311" t="s">
        <v>160</v>
      </c>
      <c r="P12" s="14"/>
      <c r="Q12" s="14"/>
      <c r="R12" s="14"/>
      <c r="S12" s="14"/>
      <c r="T12" s="14"/>
    </row>
    <row r="13" spans="1:20" ht="27.95" customHeight="1">
      <c r="A13" s="237">
        <v>8</v>
      </c>
      <c r="B13" s="238"/>
      <c r="C13" s="232" t="s">
        <v>54</v>
      </c>
      <c r="D13" s="290">
        <v>10896</v>
      </c>
      <c r="E13" s="290">
        <v>10896</v>
      </c>
      <c r="F13" s="290">
        <v>0</v>
      </c>
      <c r="G13" s="290">
        <f>E13+F13</f>
        <v>10896</v>
      </c>
      <c r="H13" s="287">
        <f>(G13/D13)*100</f>
        <v>100</v>
      </c>
      <c r="I13" s="296">
        <f>K13+L13</f>
        <v>9625</v>
      </c>
      <c r="J13" s="300">
        <f>(I13/D13)*100</f>
        <v>88.33516886930984</v>
      </c>
      <c r="K13" s="331">
        <v>6620</v>
      </c>
      <c r="L13" s="296">
        <v>3005</v>
      </c>
      <c r="M13" s="299">
        <f>(K13/D13)*100</f>
        <v>60.756240822320116</v>
      </c>
      <c r="N13" s="330"/>
      <c r="P13" s="1"/>
      <c r="Q13" s="121" t="s">
        <v>88</v>
      </c>
      <c r="R13" s="128"/>
      <c r="S13" s="128"/>
      <c r="T13" s="129"/>
    </row>
    <row r="14" spans="1:20" ht="27.95" customHeight="1">
      <c r="A14" s="237">
        <v>9</v>
      </c>
      <c r="B14" s="238"/>
      <c r="C14" s="232" t="s">
        <v>53</v>
      </c>
      <c r="D14" s="290">
        <v>1059</v>
      </c>
      <c r="E14" s="290">
        <v>1059</v>
      </c>
      <c r="F14" s="290"/>
      <c r="G14" s="290">
        <f>E14+F14</f>
        <v>1059</v>
      </c>
      <c r="H14" s="287">
        <f>(G14/D14)*100</f>
        <v>100</v>
      </c>
      <c r="I14" s="288">
        <f>K14+L14</f>
        <v>1059</v>
      </c>
      <c r="J14" s="287">
        <f>(I14/D14)*100</f>
        <v>100</v>
      </c>
      <c r="K14" s="297">
        <v>1059</v>
      </c>
      <c r="L14" s="288">
        <v>0</v>
      </c>
      <c r="M14" s="294">
        <f>(K14/D14)*100</f>
        <v>100</v>
      </c>
      <c r="N14" s="329" t="s">
        <v>162</v>
      </c>
      <c r="P14" s="14"/>
      <c r="Q14" s="82">
        <v>2019</v>
      </c>
      <c r="R14" s="82">
        <v>2020</v>
      </c>
      <c r="S14" s="82">
        <v>2021</v>
      </c>
      <c r="T14" s="82">
        <v>2022</v>
      </c>
    </row>
    <row r="15" spans="1:20" ht="27.95" customHeight="1">
      <c r="A15" s="237">
        <v>10</v>
      </c>
      <c r="B15" s="238"/>
      <c r="C15" s="232" t="s">
        <v>52</v>
      </c>
      <c r="D15" s="290">
        <v>3039</v>
      </c>
      <c r="E15" s="290">
        <v>3039</v>
      </c>
      <c r="F15" s="290"/>
      <c r="G15" s="290">
        <f>E15+F15</f>
        <v>3039</v>
      </c>
      <c r="H15" s="287">
        <f>(G15/D15)*100</f>
        <v>100</v>
      </c>
      <c r="I15" s="288">
        <f>K15+L15</f>
        <v>3039</v>
      </c>
      <c r="J15" s="287">
        <f>(I15/D15)*100</f>
        <v>100</v>
      </c>
      <c r="K15" s="297">
        <v>3039</v>
      </c>
      <c r="L15" s="288">
        <v>0</v>
      </c>
      <c r="M15" s="294">
        <f>(K15/D15)*100</f>
        <v>100</v>
      </c>
      <c r="N15" s="293" t="s">
        <v>3</v>
      </c>
      <c r="P15" s="243" t="s">
        <v>130</v>
      </c>
      <c r="Q15" s="81">
        <v>50</v>
      </c>
      <c r="R15" s="81">
        <v>100</v>
      </c>
      <c r="S15" s="81" t="s">
        <v>3</v>
      </c>
      <c r="T15" s="81" t="s">
        <v>3</v>
      </c>
    </row>
    <row r="16" spans="1:20" ht="27.95" customHeight="1">
      <c r="A16" s="237">
        <v>11</v>
      </c>
      <c r="B16" s="238"/>
      <c r="C16" s="232" t="s">
        <v>51</v>
      </c>
      <c r="D16" s="290">
        <v>17</v>
      </c>
      <c r="E16" s="290">
        <v>17</v>
      </c>
      <c r="F16" s="290"/>
      <c r="G16" s="290">
        <f>E16+F16</f>
        <v>17</v>
      </c>
      <c r="H16" s="287">
        <f>(G16/D16)*100</f>
        <v>100</v>
      </c>
      <c r="I16" s="288">
        <f>K16+L16</f>
        <v>17</v>
      </c>
      <c r="J16" s="287">
        <f>(I16/D16)*100</f>
        <v>100</v>
      </c>
      <c r="K16" s="297">
        <v>17</v>
      </c>
      <c r="L16" s="288">
        <v>0</v>
      </c>
      <c r="M16" s="294">
        <f>(K16/D16)*100</f>
        <v>100</v>
      </c>
      <c r="N16" s="330"/>
      <c r="P16" s="14" t="s">
        <v>93</v>
      </c>
      <c r="Q16" s="83">
        <v>2040150</v>
      </c>
      <c r="R16" s="83">
        <v>2040150</v>
      </c>
      <c r="S16" s="83"/>
      <c r="T16" s="83"/>
    </row>
    <row r="17" spans="1:20" ht="27.95" customHeight="1">
      <c r="A17" s="237">
        <v>12</v>
      </c>
      <c r="B17" s="238"/>
      <c r="C17" s="232" t="s">
        <v>50</v>
      </c>
      <c r="D17" s="290">
        <v>1645</v>
      </c>
      <c r="E17" s="290">
        <v>1644</v>
      </c>
      <c r="F17" s="290">
        <v>1</v>
      </c>
      <c r="G17" s="290">
        <f>E17+F17</f>
        <v>1645</v>
      </c>
      <c r="H17" s="287">
        <f>(G17/D17)*100</f>
        <v>100</v>
      </c>
      <c r="I17" s="288">
        <f>K17+L17</f>
        <v>1645</v>
      </c>
      <c r="J17" s="287">
        <f>(I17/D17)*100</f>
        <v>100</v>
      </c>
      <c r="K17" s="297">
        <v>1645</v>
      </c>
      <c r="L17" s="297">
        <v>0</v>
      </c>
      <c r="M17" s="294">
        <f>(K17/D17)*100</f>
        <v>100</v>
      </c>
      <c r="N17" s="330"/>
      <c r="P17" s="14"/>
      <c r="Q17" s="14"/>
      <c r="R17" s="14"/>
      <c r="S17" s="14"/>
      <c r="T17" s="14"/>
    </row>
    <row r="18" spans="1:20" ht="27.95" customHeight="1">
      <c r="A18" s="237">
        <v>13</v>
      </c>
      <c r="B18" s="238"/>
      <c r="C18" s="232" t="s">
        <v>49</v>
      </c>
      <c r="D18" s="290">
        <v>5009</v>
      </c>
      <c r="E18" s="290">
        <v>4669</v>
      </c>
      <c r="F18" s="290">
        <v>340</v>
      </c>
      <c r="G18" s="290">
        <f>E18+F18</f>
        <v>5009</v>
      </c>
      <c r="H18" s="287">
        <f>(G18/D18)*100</f>
        <v>100</v>
      </c>
      <c r="I18" s="288">
        <f>K18+L18</f>
        <v>5009</v>
      </c>
      <c r="J18" s="287">
        <f>(I18/D18)*100</f>
        <v>100</v>
      </c>
      <c r="K18" s="297">
        <v>5007</v>
      </c>
      <c r="L18" s="297">
        <v>2</v>
      </c>
      <c r="M18" s="294">
        <f>(K18/D18)*100</f>
        <v>99.960071870632859</v>
      </c>
      <c r="N18" s="329" t="s">
        <v>162</v>
      </c>
      <c r="P18" s="1"/>
      <c r="Q18" s="121" t="s">
        <v>89</v>
      </c>
      <c r="R18" s="128"/>
      <c r="S18" s="128"/>
      <c r="T18" s="129"/>
    </row>
    <row r="19" spans="1:20" ht="27.95" customHeight="1">
      <c r="A19" s="237">
        <v>14</v>
      </c>
      <c r="B19" s="238"/>
      <c r="C19" s="232" t="s">
        <v>161</v>
      </c>
      <c r="D19" s="290">
        <v>3130</v>
      </c>
      <c r="E19" s="290">
        <v>2820</v>
      </c>
      <c r="F19" s="290">
        <v>310</v>
      </c>
      <c r="G19" s="290">
        <f>E19+F19</f>
        <v>3130</v>
      </c>
      <c r="H19" s="287">
        <f>(G19/D19)*100</f>
        <v>100</v>
      </c>
      <c r="I19" s="288">
        <f>K19+L19</f>
        <v>3130</v>
      </c>
      <c r="J19" s="287">
        <f>(I19/D19)*100</f>
        <v>100</v>
      </c>
      <c r="K19" s="297">
        <v>3128</v>
      </c>
      <c r="L19" s="297">
        <v>2</v>
      </c>
      <c r="M19" s="294">
        <f>(K19/D19)*100</f>
        <v>99.936102236421718</v>
      </c>
      <c r="N19" s="293" t="s">
        <v>3</v>
      </c>
      <c r="P19" s="14"/>
      <c r="Q19" s="82">
        <v>2019</v>
      </c>
      <c r="R19" s="82">
        <v>2020</v>
      </c>
      <c r="S19" s="82">
        <v>2021</v>
      </c>
      <c r="T19" s="82">
        <v>2022</v>
      </c>
    </row>
    <row r="20" spans="1:20" ht="27.95" customHeight="1">
      <c r="A20" s="237">
        <v>15</v>
      </c>
      <c r="B20" s="238"/>
      <c r="C20" s="232" t="s">
        <v>47</v>
      </c>
      <c r="D20" s="295">
        <v>102</v>
      </c>
      <c r="E20" s="295">
        <v>102</v>
      </c>
      <c r="F20" s="295"/>
      <c r="G20" s="290">
        <f>E20+F20</f>
        <v>102</v>
      </c>
      <c r="H20" s="287">
        <f>(G20/D20)*100</f>
        <v>100</v>
      </c>
      <c r="I20" s="288">
        <f>K20+L20</f>
        <v>102</v>
      </c>
      <c r="J20" s="287">
        <f>(I20/D20)*100</f>
        <v>100</v>
      </c>
      <c r="K20" s="288">
        <v>102</v>
      </c>
      <c r="L20" s="288">
        <v>0</v>
      </c>
      <c r="M20" s="294">
        <f>(K20/D20)*100</f>
        <v>100</v>
      </c>
      <c r="N20" s="298"/>
      <c r="P20" s="243" t="s">
        <v>130</v>
      </c>
      <c r="Q20" s="81">
        <v>50</v>
      </c>
      <c r="R20" s="81">
        <v>100</v>
      </c>
      <c r="S20" s="81" t="s">
        <v>3</v>
      </c>
      <c r="T20" s="81" t="s">
        <v>3</v>
      </c>
    </row>
    <row r="21" spans="1:20" ht="27.95" customHeight="1">
      <c r="A21" s="237">
        <v>16</v>
      </c>
      <c r="B21" s="238"/>
      <c r="C21" s="232" t="s">
        <v>46</v>
      </c>
      <c r="D21" s="290">
        <v>2010</v>
      </c>
      <c r="E21" s="290">
        <v>2010</v>
      </c>
      <c r="F21" s="290"/>
      <c r="G21" s="290">
        <f>E21+F21</f>
        <v>2010</v>
      </c>
      <c r="H21" s="287">
        <f>(G21/D21)*100</f>
        <v>100</v>
      </c>
      <c r="I21" s="288">
        <f>K21+L21</f>
        <v>2010</v>
      </c>
      <c r="J21" s="287">
        <f>(I21/D21)*100</f>
        <v>100</v>
      </c>
      <c r="K21" s="288">
        <v>2010</v>
      </c>
      <c r="L21" s="288">
        <v>0</v>
      </c>
      <c r="M21" s="294">
        <f>(K21/D21)*100</f>
        <v>100</v>
      </c>
      <c r="N21" s="311" t="s">
        <v>160</v>
      </c>
      <c r="P21" s="14" t="s">
        <v>94</v>
      </c>
      <c r="Q21" s="83">
        <v>1039730</v>
      </c>
      <c r="R21" s="83">
        <v>1039730</v>
      </c>
      <c r="S21" s="83"/>
      <c r="T21" s="83"/>
    </row>
    <row r="22" spans="1:20" ht="27.95" customHeight="1" thickBot="1">
      <c r="A22" s="328">
        <v>17</v>
      </c>
      <c r="B22" s="238"/>
      <c r="C22" s="217" t="s">
        <v>45</v>
      </c>
      <c r="D22" s="291">
        <v>1051</v>
      </c>
      <c r="E22" s="291">
        <v>1051</v>
      </c>
      <c r="F22" s="291"/>
      <c r="G22" s="291">
        <f>E22+F22</f>
        <v>1051</v>
      </c>
      <c r="H22" s="289">
        <f>(G22/D22)*100</f>
        <v>100</v>
      </c>
      <c r="I22" s="288">
        <f>K22+L22</f>
        <v>1051</v>
      </c>
      <c r="J22" s="305">
        <f>(I22/D22)*100</f>
        <v>100</v>
      </c>
      <c r="K22" s="286">
        <v>1051</v>
      </c>
      <c r="L22" s="286">
        <v>0</v>
      </c>
      <c r="M22" s="285">
        <f>(K22/D22)*100</f>
        <v>100</v>
      </c>
      <c r="N22" s="284" t="s">
        <v>3</v>
      </c>
      <c r="P22" s="14"/>
      <c r="Q22" s="14"/>
      <c r="R22" s="14"/>
      <c r="S22" s="14"/>
      <c r="T22" s="14"/>
    </row>
    <row r="23" spans="1:20" ht="27.95" customHeight="1">
      <c r="A23" s="327">
        <v>18</v>
      </c>
      <c r="B23" s="326" t="s">
        <v>131</v>
      </c>
      <c r="C23" s="318" t="s">
        <v>43</v>
      </c>
      <c r="D23" s="325">
        <v>4427</v>
      </c>
      <c r="E23" s="325">
        <v>4427</v>
      </c>
      <c r="F23" s="325"/>
      <c r="G23" s="325">
        <f>E23+F23</f>
        <v>4427</v>
      </c>
      <c r="H23" s="316">
        <f>(G23/D23)*100</f>
        <v>100</v>
      </c>
      <c r="I23" s="288">
        <f>K23+L23</f>
        <v>4427</v>
      </c>
      <c r="J23" s="287">
        <f>(I23/D23)*100</f>
        <v>100</v>
      </c>
      <c r="K23" s="315">
        <v>4427</v>
      </c>
      <c r="L23" s="315">
        <v>0</v>
      </c>
      <c r="M23" s="314">
        <f>(K23/D23)*100</f>
        <v>100</v>
      </c>
      <c r="N23" s="324"/>
      <c r="P23" s="1"/>
      <c r="Q23" s="121" t="s">
        <v>90</v>
      </c>
      <c r="R23" s="128"/>
      <c r="S23" s="128"/>
      <c r="T23" s="129"/>
    </row>
    <row r="24" spans="1:20" ht="27.95" customHeight="1">
      <c r="A24" s="219">
        <v>19</v>
      </c>
      <c r="B24" s="242"/>
      <c r="C24" s="232" t="s">
        <v>42</v>
      </c>
      <c r="D24" s="290">
        <v>684</v>
      </c>
      <c r="E24" s="290">
        <v>684</v>
      </c>
      <c r="F24" s="290"/>
      <c r="G24" s="290">
        <f>E24+F24</f>
        <v>684</v>
      </c>
      <c r="H24" s="287">
        <f>(G24/D24)*100</f>
        <v>100</v>
      </c>
      <c r="I24" s="288">
        <f>K24+L24</f>
        <v>684</v>
      </c>
      <c r="J24" s="287">
        <f>(I24/D24)*100</f>
        <v>100</v>
      </c>
      <c r="K24" s="288">
        <v>684</v>
      </c>
      <c r="L24" s="288">
        <v>0</v>
      </c>
      <c r="M24" s="294">
        <f>(K24/D24)*100</f>
        <v>100</v>
      </c>
      <c r="N24" s="293" t="s">
        <v>3</v>
      </c>
      <c r="P24" s="14"/>
      <c r="Q24" s="82">
        <v>2019</v>
      </c>
      <c r="R24" s="82">
        <v>2020</v>
      </c>
      <c r="S24" s="82">
        <v>2021</v>
      </c>
      <c r="T24" s="82">
        <v>2022</v>
      </c>
    </row>
    <row r="25" spans="1:20" ht="27.95" customHeight="1">
      <c r="A25" s="302">
        <v>20</v>
      </c>
      <c r="B25" s="242"/>
      <c r="C25" s="232" t="s">
        <v>41</v>
      </c>
      <c r="D25" s="290">
        <v>584</v>
      </c>
      <c r="E25" s="290">
        <v>580</v>
      </c>
      <c r="F25" s="290">
        <v>4</v>
      </c>
      <c r="G25" s="290">
        <f>E25+F25</f>
        <v>584</v>
      </c>
      <c r="H25" s="287">
        <f>(G25/D25)*100</f>
        <v>100</v>
      </c>
      <c r="I25" s="288">
        <f>K25+L25</f>
        <v>584</v>
      </c>
      <c r="J25" s="287">
        <f>(I25/D25)*100</f>
        <v>100</v>
      </c>
      <c r="K25" s="288">
        <v>584</v>
      </c>
      <c r="L25" s="288">
        <v>0</v>
      </c>
      <c r="M25" s="294">
        <f>(K25/D25)*100</f>
        <v>100</v>
      </c>
      <c r="N25" s="293" t="s">
        <v>3</v>
      </c>
      <c r="P25" s="243" t="s">
        <v>130</v>
      </c>
      <c r="Q25" s="81">
        <v>20</v>
      </c>
      <c r="R25" s="81">
        <v>60</v>
      </c>
      <c r="S25" s="81">
        <v>100</v>
      </c>
      <c r="T25" s="81" t="s">
        <v>3</v>
      </c>
    </row>
    <row r="26" spans="1:20" ht="27.95" customHeight="1">
      <c r="A26" s="219">
        <v>21</v>
      </c>
      <c r="B26" s="242"/>
      <c r="C26" s="232" t="s">
        <v>40</v>
      </c>
      <c r="D26" s="290">
        <v>2268</v>
      </c>
      <c r="E26" s="290">
        <v>2268</v>
      </c>
      <c r="F26" s="290"/>
      <c r="G26" s="290">
        <f>E26+F26</f>
        <v>2268</v>
      </c>
      <c r="H26" s="287">
        <f>(G26/D26)*100</f>
        <v>100</v>
      </c>
      <c r="I26" s="288">
        <f>K26+L26</f>
        <v>2268</v>
      </c>
      <c r="J26" s="287">
        <f>(I26/D26)*100</f>
        <v>100</v>
      </c>
      <c r="K26" s="288">
        <v>2266</v>
      </c>
      <c r="L26" s="288">
        <v>2</v>
      </c>
      <c r="M26" s="294">
        <f>(K26/D26)*100</f>
        <v>99.911816578483254</v>
      </c>
      <c r="N26" s="293" t="s">
        <v>159</v>
      </c>
      <c r="P26" s="14" t="s">
        <v>95</v>
      </c>
      <c r="Q26" s="83">
        <v>50685630</v>
      </c>
      <c r="R26" s="83">
        <v>50685630</v>
      </c>
      <c r="S26" s="83">
        <v>50685630</v>
      </c>
      <c r="T26" s="83"/>
    </row>
    <row r="27" spans="1:20" ht="27.95" customHeight="1">
      <c r="A27" s="302">
        <v>22</v>
      </c>
      <c r="B27" s="242"/>
      <c r="C27" s="232" t="s">
        <v>39</v>
      </c>
      <c r="D27" s="290">
        <v>1898</v>
      </c>
      <c r="E27" s="290">
        <v>1895</v>
      </c>
      <c r="F27" s="290">
        <v>3</v>
      </c>
      <c r="G27" s="290">
        <f>E27+F27</f>
        <v>1898</v>
      </c>
      <c r="H27" s="287">
        <f>(G27/D27)*100</f>
        <v>100</v>
      </c>
      <c r="I27" s="288">
        <f>K27+L27</f>
        <v>1898</v>
      </c>
      <c r="J27" s="287">
        <f>(I27/D27)*100</f>
        <v>100</v>
      </c>
      <c r="K27" s="288">
        <v>1898</v>
      </c>
      <c r="L27" s="288">
        <v>0</v>
      </c>
      <c r="M27" s="294">
        <f>(K27/D27)*100</f>
        <v>100</v>
      </c>
      <c r="N27" s="293" t="s">
        <v>158</v>
      </c>
      <c r="P27" s="84"/>
      <c r="Q27" s="84"/>
      <c r="R27" s="84"/>
      <c r="S27" s="84"/>
      <c r="T27" s="84"/>
    </row>
    <row r="28" spans="1:20" ht="27.95" customHeight="1" thickBot="1">
      <c r="A28" s="302">
        <v>23</v>
      </c>
      <c r="B28" s="323"/>
      <c r="C28" s="308" t="s">
        <v>38</v>
      </c>
      <c r="D28" s="307">
        <v>179</v>
      </c>
      <c r="E28" s="307">
        <v>179</v>
      </c>
      <c r="F28" s="307"/>
      <c r="G28" s="322">
        <f>E28+F28</f>
        <v>179</v>
      </c>
      <c r="H28" s="321">
        <f>(G28/D28)*100</f>
        <v>100</v>
      </c>
      <c r="I28" s="288">
        <f>K28+L28</f>
        <v>179</v>
      </c>
      <c r="J28" s="305">
        <f>(I28/D28)*100</f>
        <v>100</v>
      </c>
      <c r="K28" s="304">
        <v>179</v>
      </c>
      <c r="L28" s="304">
        <v>0</v>
      </c>
      <c r="M28" s="303">
        <f>(K28/D28)*100</f>
        <v>100</v>
      </c>
      <c r="N28" s="320"/>
      <c r="P28" s="84"/>
      <c r="Q28" s="84"/>
      <c r="R28" s="84"/>
      <c r="S28" s="84"/>
      <c r="T28" s="84"/>
    </row>
    <row r="29" spans="1:20" ht="39.75" customHeight="1">
      <c r="A29" s="319">
        <v>24</v>
      </c>
      <c r="B29" s="257" t="s">
        <v>37</v>
      </c>
      <c r="C29" s="318" t="s">
        <v>36</v>
      </c>
      <c r="D29" s="317">
        <v>6117</v>
      </c>
      <c r="E29" s="317">
        <v>6117</v>
      </c>
      <c r="F29" s="317"/>
      <c r="G29" s="317">
        <f>E29+F29</f>
        <v>6117</v>
      </c>
      <c r="H29" s="316">
        <f>(G29/D29)*100</f>
        <v>100</v>
      </c>
      <c r="I29" s="288">
        <f>K29+L29</f>
        <v>6117</v>
      </c>
      <c r="J29" s="287">
        <f>(I29/D29)*100</f>
        <v>100</v>
      </c>
      <c r="K29" s="315">
        <v>6114</v>
      </c>
      <c r="L29" s="315">
        <v>3</v>
      </c>
      <c r="M29" s="314">
        <f>(K29/D29)*100</f>
        <v>99.950956351152527</v>
      </c>
      <c r="N29" s="313" t="s">
        <v>157</v>
      </c>
      <c r="P29" s="84"/>
      <c r="Q29" s="84"/>
      <c r="R29" s="84"/>
      <c r="S29" s="84"/>
      <c r="T29" s="84"/>
    </row>
    <row r="30" spans="1:20" ht="34.5" customHeight="1">
      <c r="A30" s="237">
        <v>25</v>
      </c>
      <c r="B30" s="238"/>
      <c r="C30" s="232" t="s">
        <v>35</v>
      </c>
      <c r="D30" s="290">
        <v>4750</v>
      </c>
      <c r="E30" s="290">
        <v>4750</v>
      </c>
      <c r="F30" s="290"/>
      <c r="G30" s="297">
        <f>E30+F30</f>
        <v>4750</v>
      </c>
      <c r="H30" s="287">
        <f>(G30/D30)*100</f>
        <v>100</v>
      </c>
      <c r="I30" s="288">
        <f>K30+L30</f>
        <v>4750</v>
      </c>
      <c r="J30" s="287">
        <f>(I30/D30)*100</f>
        <v>100</v>
      </c>
      <c r="K30" s="288">
        <v>4750</v>
      </c>
      <c r="L30" s="288">
        <v>0</v>
      </c>
      <c r="M30" s="294">
        <f>(K30/D30)*100</f>
        <v>100</v>
      </c>
      <c r="N30" s="311" t="s">
        <v>156</v>
      </c>
      <c r="P30" s="84"/>
      <c r="Q30" s="84"/>
      <c r="R30" s="84"/>
      <c r="S30" s="84"/>
      <c r="T30" s="84"/>
    </row>
    <row r="31" spans="1:20" ht="27.95" customHeight="1">
      <c r="A31" s="237">
        <v>26</v>
      </c>
      <c r="B31" s="238"/>
      <c r="C31" s="232" t="s">
        <v>34</v>
      </c>
      <c r="D31" s="290">
        <v>5108</v>
      </c>
      <c r="E31" s="290">
        <v>5105</v>
      </c>
      <c r="F31" s="290">
        <v>3</v>
      </c>
      <c r="G31" s="295">
        <f>E31+F31</f>
        <v>5108</v>
      </c>
      <c r="H31" s="287">
        <f>(G31/D31)*100</f>
        <v>100</v>
      </c>
      <c r="I31" s="288">
        <f>K31+L31</f>
        <v>5108</v>
      </c>
      <c r="J31" s="287">
        <f>(I31/D31)*100</f>
        <v>100</v>
      </c>
      <c r="K31" s="288">
        <v>5106</v>
      </c>
      <c r="L31" s="288">
        <v>2</v>
      </c>
      <c r="M31" s="294">
        <f>(K31/D31)*100</f>
        <v>99.960845732184808</v>
      </c>
      <c r="N31" s="293"/>
      <c r="P31" s="84"/>
      <c r="Q31" s="84"/>
      <c r="R31" s="84"/>
      <c r="S31" s="84"/>
      <c r="T31" s="84"/>
    </row>
    <row r="32" spans="1:20" ht="27.95" customHeight="1">
      <c r="A32" s="237">
        <v>27</v>
      </c>
      <c r="B32" s="238"/>
      <c r="C32" s="232" t="s">
        <v>33</v>
      </c>
      <c r="D32" s="290">
        <v>19</v>
      </c>
      <c r="E32" s="290">
        <v>19</v>
      </c>
      <c r="F32" s="290"/>
      <c r="G32" s="290">
        <f>E32+F32</f>
        <v>19</v>
      </c>
      <c r="H32" s="287">
        <f>(G32/D32)*100</f>
        <v>100</v>
      </c>
      <c r="I32" s="288">
        <f>K32+L32</f>
        <v>19</v>
      </c>
      <c r="J32" s="287">
        <f>(I32/D32)*100</f>
        <v>100</v>
      </c>
      <c r="K32" s="288">
        <v>19</v>
      </c>
      <c r="L32" s="288">
        <v>0</v>
      </c>
      <c r="M32" s="294">
        <f>(K32/D32)*100</f>
        <v>100</v>
      </c>
      <c r="N32" s="293"/>
      <c r="P32" s="84"/>
      <c r="Q32" s="84"/>
      <c r="R32" s="84"/>
      <c r="S32" s="84"/>
      <c r="T32" s="84"/>
    </row>
    <row r="33" spans="1:20" ht="27.95" customHeight="1">
      <c r="A33" s="237">
        <v>28</v>
      </c>
      <c r="B33" s="238"/>
      <c r="C33" s="232" t="s">
        <v>32</v>
      </c>
      <c r="D33" s="295">
        <v>6294</v>
      </c>
      <c r="E33" s="295">
        <v>6294</v>
      </c>
      <c r="F33" s="295"/>
      <c r="G33" s="290">
        <f>E33+F33</f>
        <v>6294</v>
      </c>
      <c r="H33" s="287">
        <f>(G33/D33)*100</f>
        <v>100</v>
      </c>
      <c r="I33" s="288">
        <f>K33+L33</f>
        <v>6294</v>
      </c>
      <c r="J33" s="287">
        <f>(I33/D33)*100</f>
        <v>100</v>
      </c>
      <c r="K33" s="288">
        <v>6294</v>
      </c>
      <c r="L33" s="288">
        <v>0</v>
      </c>
      <c r="M33" s="294">
        <f>(K33/D33)*100</f>
        <v>100</v>
      </c>
      <c r="N33" s="298"/>
      <c r="P33" s="84"/>
      <c r="Q33" s="84"/>
      <c r="R33" s="84"/>
      <c r="S33" s="84"/>
      <c r="T33" s="84"/>
    </row>
    <row r="34" spans="1:20" ht="27.95" customHeight="1">
      <c r="A34" s="237">
        <v>29</v>
      </c>
      <c r="B34" s="238"/>
      <c r="C34" s="232" t="s">
        <v>31</v>
      </c>
      <c r="D34" s="290">
        <v>465</v>
      </c>
      <c r="E34" s="290">
        <v>465</v>
      </c>
      <c r="F34" s="290"/>
      <c r="G34" s="290">
        <f>E34+F34</f>
        <v>465</v>
      </c>
      <c r="H34" s="287">
        <f>(G34/D34)*100</f>
        <v>100</v>
      </c>
      <c r="I34" s="288">
        <f>K34+L34</f>
        <v>465</v>
      </c>
      <c r="J34" s="287">
        <f>(I34/D34)*100</f>
        <v>100</v>
      </c>
      <c r="K34" s="288">
        <v>465</v>
      </c>
      <c r="L34" s="288">
        <v>0</v>
      </c>
      <c r="M34" s="294">
        <f>(K34/D34)*100</f>
        <v>100</v>
      </c>
      <c r="N34" s="293"/>
      <c r="P34" s="84"/>
      <c r="Q34" s="84"/>
      <c r="R34" s="84"/>
      <c r="S34" s="84"/>
      <c r="T34" s="84"/>
    </row>
    <row r="35" spans="1:20" ht="27.95" customHeight="1">
      <c r="A35" s="237">
        <v>30</v>
      </c>
      <c r="B35" s="238"/>
      <c r="C35" s="232" t="s">
        <v>30</v>
      </c>
      <c r="D35" s="290">
        <v>3227</v>
      </c>
      <c r="E35" s="290">
        <v>3214</v>
      </c>
      <c r="F35" s="290">
        <v>13</v>
      </c>
      <c r="G35" s="290">
        <f>E35+F35</f>
        <v>3227</v>
      </c>
      <c r="H35" s="287">
        <f>(G35/D35)*100</f>
        <v>100</v>
      </c>
      <c r="I35" s="288">
        <f>K35+L35</f>
        <v>3227</v>
      </c>
      <c r="J35" s="287">
        <f>(I35/D35)*100</f>
        <v>100</v>
      </c>
      <c r="K35" s="296">
        <v>3217</v>
      </c>
      <c r="L35" s="296">
        <v>10</v>
      </c>
      <c r="M35" s="294">
        <f>(K35/D35)*100</f>
        <v>99.6901146575767</v>
      </c>
      <c r="N35" s="293"/>
      <c r="P35" s="84"/>
      <c r="Q35" s="84"/>
      <c r="R35" s="84"/>
      <c r="S35" s="84"/>
      <c r="T35" s="84"/>
    </row>
    <row r="36" spans="1:20" ht="27.95" customHeight="1">
      <c r="A36" s="237">
        <v>31</v>
      </c>
      <c r="B36" s="238"/>
      <c r="C36" s="232" t="s">
        <v>29</v>
      </c>
      <c r="D36" s="290">
        <v>184</v>
      </c>
      <c r="E36" s="290">
        <v>184</v>
      </c>
      <c r="F36" s="290"/>
      <c r="G36" s="290">
        <f>E36+F36</f>
        <v>184</v>
      </c>
      <c r="H36" s="287">
        <f>(G36/D36)*100</f>
        <v>100</v>
      </c>
      <c r="I36" s="288">
        <f>K36+L36</f>
        <v>184</v>
      </c>
      <c r="J36" s="287">
        <f>(I36/D36)*100</f>
        <v>100</v>
      </c>
      <c r="K36" s="288">
        <v>184</v>
      </c>
      <c r="L36" s="288">
        <v>0</v>
      </c>
      <c r="M36" s="294">
        <f>(K36/D36)*100</f>
        <v>100</v>
      </c>
      <c r="N36" s="293"/>
      <c r="P36" s="84"/>
      <c r="Q36" s="84"/>
      <c r="R36" s="84"/>
      <c r="S36" s="84"/>
      <c r="T36" s="84"/>
    </row>
    <row r="37" spans="1:20" ht="27.95" customHeight="1">
      <c r="A37" s="237">
        <v>32</v>
      </c>
      <c r="B37" s="238"/>
      <c r="C37" s="234" t="s">
        <v>28</v>
      </c>
      <c r="D37" s="312">
        <v>15100</v>
      </c>
      <c r="E37" s="312">
        <v>8900</v>
      </c>
      <c r="F37" s="312">
        <v>3</v>
      </c>
      <c r="G37" s="312">
        <f>E37+F37</f>
        <v>8903</v>
      </c>
      <c r="H37" s="300">
        <f>(G37/D37)*100</f>
        <v>58.960264900662253</v>
      </c>
      <c r="I37" s="296">
        <f>K37+L37</f>
        <v>4826</v>
      </c>
      <c r="J37" s="300">
        <f>(I37/D37)*100</f>
        <v>31.960264900662249</v>
      </c>
      <c r="K37" s="296">
        <v>4795</v>
      </c>
      <c r="L37" s="296">
        <v>31</v>
      </c>
      <c r="M37" s="299">
        <f>(K37/D37)*100</f>
        <v>31.754966887417218</v>
      </c>
      <c r="N37" s="293"/>
      <c r="P37" s="84"/>
      <c r="Q37" s="84"/>
      <c r="R37" s="84"/>
      <c r="S37" s="84"/>
      <c r="T37" s="84"/>
    </row>
    <row r="38" spans="1:20" ht="27.95" customHeight="1">
      <c r="A38" s="237">
        <v>33</v>
      </c>
      <c r="B38" s="238"/>
      <c r="C38" s="232" t="s">
        <v>27</v>
      </c>
      <c r="D38" s="290">
        <v>1903</v>
      </c>
      <c r="E38" s="290">
        <v>1903</v>
      </c>
      <c r="F38" s="290"/>
      <c r="G38" s="290">
        <f>E38+F38</f>
        <v>1903</v>
      </c>
      <c r="H38" s="287">
        <f>(G38/D38)*100</f>
        <v>100</v>
      </c>
      <c r="I38" s="296">
        <f>K38+L38</f>
        <v>1777</v>
      </c>
      <c r="J38" s="300">
        <f>(I38/D38)*100</f>
        <v>93.378875459800312</v>
      </c>
      <c r="K38" s="296">
        <v>1777</v>
      </c>
      <c r="L38" s="296">
        <v>0</v>
      </c>
      <c r="M38" s="294">
        <f>(K38/D38)*100</f>
        <v>93.378875459800312</v>
      </c>
      <c r="N38" s="293"/>
      <c r="P38" s="84"/>
      <c r="Q38" s="84"/>
      <c r="R38" s="84"/>
      <c r="S38" s="84"/>
      <c r="T38" s="84"/>
    </row>
    <row r="39" spans="1:20" ht="27.95" customHeight="1">
      <c r="A39" s="237">
        <v>34</v>
      </c>
      <c r="B39" s="238"/>
      <c r="C39" s="232" t="s">
        <v>26</v>
      </c>
      <c r="D39" s="290">
        <v>666</v>
      </c>
      <c r="E39" s="290">
        <v>666</v>
      </c>
      <c r="F39" s="290"/>
      <c r="G39" s="290">
        <f>E39+F39</f>
        <v>666</v>
      </c>
      <c r="H39" s="287">
        <f>(G39/D39)*100</f>
        <v>100</v>
      </c>
      <c r="I39" s="288">
        <f>K39+L39</f>
        <v>666</v>
      </c>
      <c r="J39" s="287">
        <f>(I39/D39)*100</f>
        <v>100</v>
      </c>
      <c r="K39" s="288">
        <v>666</v>
      </c>
      <c r="L39" s="288">
        <v>0</v>
      </c>
      <c r="M39" s="294">
        <f>(K39/D39)*100</f>
        <v>100</v>
      </c>
      <c r="N39" s="311" t="s">
        <v>155</v>
      </c>
      <c r="P39" s="84"/>
      <c r="Q39" s="84"/>
      <c r="R39" s="84"/>
      <c r="S39" s="84"/>
      <c r="T39" s="84"/>
    </row>
    <row r="40" spans="1:20" ht="27.95" customHeight="1">
      <c r="A40" s="237">
        <v>35</v>
      </c>
      <c r="B40" s="238"/>
      <c r="C40" s="232" t="s">
        <v>25</v>
      </c>
      <c r="D40" s="290">
        <v>2058</v>
      </c>
      <c r="E40" s="290">
        <v>2058</v>
      </c>
      <c r="F40" s="290"/>
      <c r="G40" s="290">
        <f>E40+F40</f>
        <v>2058</v>
      </c>
      <c r="H40" s="287">
        <f>(G40/D40)*100</f>
        <v>100</v>
      </c>
      <c r="I40" s="288">
        <f>K40+L40</f>
        <v>2058</v>
      </c>
      <c r="J40" s="287">
        <f>(I40/D40)*100</f>
        <v>100</v>
      </c>
      <c r="K40" s="288">
        <v>2058</v>
      </c>
      <c r="L40" s="288">
        <v>0</v>
      </c>
      <c r="M40" s="294">
        <f>(K40/D40)*100</f>
        <v>100</v>
      </c>
      <c r="N40" s="293"/>
      <c r="P40" s="84"/>
      <c r="Q40" s="84"/>
      <c r="R40" s="84"/>
      <c r="S40" s="84"/>
      <c r="T40" s="84"/>
    </row>
    <row r="41" spans="1:20" ht="27.95" customHeight="1">
      <c r="A41" s="237">
        <v>36</v>
      </c>
      <c r="B41" s="238"/>
      <c r="C41" s="232" t="s">
        <v>24</v>
      </c>
      <c r="D41" s="290">
        <v>178</v>
      </c>
      <c r="E41" s="290">
        <v>178</v>
      </c>
      <c r="F41" s="290"/>
      <c r="G41" s="290">
        <f>E41+F41</f>
        <v>178</v>
      </c>
      <c r="H41" s="287">
        <f>(G41/D41)*100</f>
        <v>100</v>
      </c>
      <c r="I41" s="288">
        <f>K41+L41</f>
        <v>178</v>
      </c>
      <c r="J41" s="287">
        <f>(I41/D41)*100</f>
        <v>100</v>
      </c>
      <c r="K41" s="288">
        <v>178</v>
      </c>
      <c r="L41" s="288">
        <v>0</v>
      </c>
      <c r="M41" s="294">
        <f>(K41/D41)*100</f>
        <v>100</v>
      </c>
      <c r="N41" s="293"/>
      <c r="P41" s="84"/>
      <c r="Q41" s="84"/>
      <c r="R41" s="84"/>
      <c r="S41" s="84"/>
      <c r="T41" s="84"/>
    </row>
    <row r="42" spans="1:20" ht="27.95" customHeight="1">
      <c r="A42" s="237">
        <v>37</v>
      </c>
      <c r="B42" s="238"/>
      <c r="C42" s="232" t="s">
        <v>23</v>
      </c>
      <c r="D42" s="290">
        <v>77</v>
      </c>
      <c r="E42" s="290">
        <v>77</v>
      </c>
      <c r="F42" s="290"/>
      <c r="G42" s="290">
        <f>E42+F42</f>
        <v>77</v>
      </c>
      <c r="H42" s="287">
        <f>(G42/D42)*100</f>
        <v>100</v>
      </c>
      <c r="I42" s="288">
        <f>K42+L42</f>
        <v>77</v>
      </c>
      <c r="J42" s="287">
        <f>(I42/D42)*100</f>
        <v>100</v>
      </c>
      <c r="K42" s="288">
        <v>77</v>
      </c>
      <c r="L42" s="288">
        <v>0</v>
      </c>
      <c r="M42" s="294">
        <f>(K42/D42)*100</f>
        <v>100</v>
      </c>
      <c r="N42" s="293"/>
      <c r="P42" s="84"/>
      <c r="Q42" s="84"/>
      <c r="R42" s="84"/>
      <c r="S42" s="84"/>
      <c r="T42" s="84"/>
    </row>
    <row r="43" spans="1:20" ht="27.95" customHeight="1">
      <c r="A43" s="237">
        <v>38</v>
      </c>
      <c r="B43" s="238"/>
      <c r="C43" s="232" t="s">
        <v>22</v>
      </c>
      <c r="D43" s="290">
        <v>66</v>
      </c>
      <c r="E43" s="290">
        <v>66</v>
      </c>
      <c r="F43" s="290"/>
      <c r="G43" s="290">
        <f>E43+F43</f>
        <v>66</v>
      </c>
      <c r="H43" s="287">
        <f>(G43/D43)*100</f>
        <v>100</v>
      </c>
      <c r="I43" s="288">
        <f>K43+L43</f>
        <v>66</v>
      </c>
      <c r="J43" s="287">
        <f>(I43/D43)*100</f>
        <v>100</v>
      </c>
      <c r="K43" s="288">
        <v>66</v>
      </c>
      <c r="L43" s="288">
        <v>0</v>
      </c>
      <c r="M43" s="294">
        <f>(K43/D43)*100</f>
        <v>100</v>
      </c>
      <c r="N43" s="293"/>
      <c r="P43" s="84"/>
      <c r="Q43" s="84"/>
      <c r="R43" s="84"/>
      <c r="S43" s="84"/>
      <c r="T43" s="84"/>
    </row>
    <row r="44" spans="1:20" ht="27.95" customHeight="1">
      <c r="A44" s="237">
        <v>39</v>
      </c>
      <c r="B44" s="238"/>
      <c r="C44" s="232" t="s">
        <v>21</v>
      </c>
      <c r="D44" s="290">
        <v>171</v>
      </c>
      <c r="E44" s="290">
        <v>171</v>
      </c>
      <c r="F44" s="290"/>
      <c r="G44" s="290">
        <f>E44+F44</f>
        <v>171</v>
      </c>
      <c r="H44" s="287">
        <f>(G44/D44)*100</f>
        <v>100</v>
      </c>
      <c r="I44" s="288">
        <f>K44+L44</f>
        <v>171</v>
      </c>
      <c r="J44" s="287">
        <f>(I44/D44)*100</f>
        <v>100</v>
      </c>
      <c r="K44" s="288">
        <v>171</v>
      </c>
      <c r="L44" s="288">
        <v>0</v>
      </c>
      <c r="M44" s="294">
        <f>(K44/D44)*100</f>
        <v>100</v>
      </c>
      <c r="N44" s="293"/>
      <c r="P44" s="84"/>
      <c r="Q44" s="84"/>
      <c r="R44" s="84"/>
      <c r="S44" s="84"/>
      <c r="T44" s="84"/>
    </row>
    <row r="45" spans="1:20" ht="27.95" customHeight="1">
      <c r="A45" s="237">
        <v>40</v>
      </c>
      <c r="B45" s="238"/>
      <c r="C45" s="232" t="s">
        <v>20</v>
      </c>
      <c r="D45" s="290">
        <v>738</v>
      </c>
      <c r="E45" s="290">
        <v>738</v>
      </c>
      <c r="F45" s="290"/>
      <c r="G45" s="290">
        <f>E45+F45</f>
        <v>738</v>
      </c>
      <c r="H45" s="287">
        <f>(G45/D45)*100</f>
        <v>100</v>
      </c>
      <c r="I45" s="288">
        <f>K45+L45</f>
        <v>738</v>
      </c>
      <c r="J45" s="287">
        <f>(I45/D45)*100</f>
        <v>100</v>
      </c>
      <c r="K45" s="288">
        <v>738</v>
      </c>
      <c r="L45" s="288">
        <v>0</v>
      </c>
      <c r="M45" s="294">
        <f>(K45/D45)*100</f>
        <v>100</v>
      </c>
      <c r="N45" s="293"/>
      <c r="P45" s="84"/>
      <c r="Q45" s="84"/>
      <c r="R45" s="84"/>
      <c r="S45" s="84"/>
      <c r="T45" s="84"/>
    </row>
    <row r="46" spans="1:20" ht="27.95" customHeight="1">
      <c r="A46" s="237">
        <v>41</v>
      </c>
      <c r="B46" s="238"/>
      <c r="C46" s="232" t="s">
        <v>19</v>
      </c>
      <c r="D46" s="290">
        <v>132</v>
      </c>
      <c r="E46" s="290">
        <v>132</v>
      </c>
      <c r="F46" s="290"/>
      <c r="G46" s="290">
        <f>E46+F46</f>
        <v>132</v>
      </c>
      <c r="H46" s="287">
        <f>(G46/D46)*100</f>
        <v>100</v>
      </c>
      <c r="I46" s="288">
        <f>K46+L46</f>
        <v>132</v>
      </c>
      <c r="J46" s="287">
        <f>(I46/D46)*100</f>
        <v>100</v>
      </c>
      <c r="K46" s="288">
        <v>132</v>
      </c>
      <c r="L46" s="288">
        <v>0</v>
      </c>
      <c r="M46" s="294">
        <f>(K46/D46)*100</f>
        <v>100</v>
      </c>
      <c r="N46" s="293"/>
      <c r="P46" s="84"/>
      <c r="Q46" s="84"/>
      <c r="R46" s="84"/>
      <c r="S46" s="84"/>
      <c r="T46" s="84"/>
    </row>
    <row r="47" spans="1:20" ht="27.95" customHeight="1">
      <c r="A47" s="237">
        <v>42</v>
      </c>
      <c r="B47" s="238"/>
      <c r="C47" s="232" t="s">
        <v>18</v>
      </c>
      <c r="D47" s="290">
        <v>327</v>
      </c>
      <c r="E47" s="290">
        <v>327</v>
      </c>
      <c r="F47" s="290"/>
      <c r="G47" s="290">
        <f>E47+F47</f>
        <v>327</v>
      </c>
      <c r="H47" s="287">
        <f>(G47/D47)*100</f>
        <v>100</v>
      </c>
      <c r="I47" s="288">
        <f>K47+L47</f>
        <v>327</v>
      </c>
      <c r="J47" s="287">
        <f>(I47/D47)*100</f>
        <v>100</v>
      </c>
      <c r="K47" s="288">
        <v>327</v>
      </c>
      <c r="L47" s="288">
        <v>0</v>
      </c>
      <c r="M47" s="294">
        <f>(K47/D47)*100</f>
        <v>100</v>
      </c>
      <c r="N47" s="284"/>
      <c r="P47" s="84"/>
      <c r="Q47" s="84"/>
      <c r="R47" s="84"/>
      <c r="S47" s="84"/>
      <c r="T47" s="84"/>
    </row>
    <row r="48" spans="1:20" ht="36.75" customHeight="1" thickBot="1">
      <c r="A48" s="310">
        <v>43</v>
      </c>
      <c r="B48" s="309"/>
      <c r="C48" s="308" t="s">
        <v>17</v>
      </c>
      <c r="D48" s="307">
        <v>986</v>
      </c>
      <c r="E48" s="307">
        <v>986</v>
      </c>
      <c r="F48" s="307"/>
      <c r="G48" s="307">
        <f>E48+F48</f>
        <v>986</v>
      </c>
      <c r="H48" s="306">
        <f>(G48/D48)*100</f>
        <v>100</v>
      </c>
      <c r="I48" s="288">
        <f>K48+L48</f>
        <v>986</v>
      </c>
      <c r="J48" s="305">
        <f>(I48/D48)*100</f>
        <v>100</v>
      </c>
      <c r="K48" s="304">
        <v>985</v>
      </c>
      <c r="L48" s="304">
        <v>1</v>
      </c>
      <c r="M48" s="303">
        <f>(K48/D48)*100</f>
        <v>99.898580121703844</v>
      </c>
      <c r="N48" s="301" t="s">
        <v>154</v>
      </c>
      <c r="P48" s="84"/>
      <c r="Q48" s="84"/>
      <c r="R48" s="84"/>
      <c r="S48" s="84"/>
      <c r="T48" s="84"/>
    </row>
    <row r="49" spans="1:20" ht="27.75" customHeight="1">
      <c r="A49" s="302">
        <v>44</v>
      </c>
      <c r="B49" s="226" t="s">
        <v>16</v>
      </c>
      <c r="C49" s="256" t="s">
        <v>16</v>
      </c>
      <c r="D49" s="295">
        <v>8104</v>
      </c>
      <c r="E49" s="295">
        <v>8104</v>
      </c>
      <c r="F49" s="295"/>
      <c r="G49" s="295">
        <f>E49+F49</f>
        <v>8104</v>
      </c>
      <c r="H49" s="287">
        <f>(G49/D49)*100</f>
        <v>100</v>
      </c>
      <c r="I49" s="288">
        <f>K49+L49</f>
        <v>8104</v>
      </c>
      <c r="J49" s="287">
        <f>(I49/D49)*100</f>
        <v>100</v>
      </c>
      <c r="K49" s="288">
        <v>8104</v>
      </c>
      <c r="L49" s="288">
        <v>0</v>
      </c>
      <c r="M49" s="294">
        <f>(K49/D49)*100</f>
        <v>100</v>
      </c>
      <c r="N49" s="301" t="s">
        <v>153</v>
      </c>
      <c r="P49" s="84"/>
      <c r="Q49" s="84"/>
      <c r="R49" s="84"/>
      <c r="S49" s="84"/>
      <c r="T49" s="84"/>
    </row>
    <row r="50" spans="1:20" ht="27.95" customHeight="1">
      <c r="A50" s="219">
        <v>45</v>
      </c>
      <c r="B50" s="226"/>
      <c r="C50" s="232" t="s">
        <v>15</v>
      </c>
      <c r="D50" s="290">
        <v>1707</v>
      </c>
      <c r="E50" s="290">
        <v>1707</v>
      </c>
      <c r="F50" s="290"/>
      <c r="G50" s="290">
        <f>E50+F50</f>
        <v>1707</v>
      </c>
      <c r="H50" s="287">
        <f>(G50/D50)*100</f>
        <v>100</v>
      </c>
      <c r="I50" s="288">
        <f>K50+L50</f>
        <v>1707</v>
      </c>
      <c r="J50" s="287">
        <f>(I50/D50)*100</f>
        <v>100</v>
      </c>
      <c r="K50" s="288">
        <v>1707</v>
      </c>
      <c r="L50" s="288">
        <v>0</v>
      </c>
      <c r="M50" s="294">
        <f>(K50/D50)*100</f>
        <v>100</v>
      </c>
      <c r="N50" s="293"/>
      <c r="P50" s="84"/>
      <c r="Q50" s="84"/>
      <c r="R50" s="84"/>
      <c r="S50" s="84"/>
      <c r="T50" s="84"/>
    </row>
    <row r="51" spans="1:20" ht="27.95" customHeight="1">
      <c r="A51" s="219">
        <v>46</v>
      </c>
      <c r="B51" s="226"/>
      <c r="C51" s="232" t="s">
        <v>14</v>
      </c>
      <c r="D51" s="295">
        <v>361</v>
      </c>
      <c r="E51" s="295">
        <v>361</v>
      </c>
      <c r="F51" s="295"/>
      <c r="G51" s="290">
        <f>E51+F51</f>
        <v>361</v>
      </c>
      <c r="H51" s="287">
        <f>(G51/D51)*100</f>
        <v>100</v>
      </c>
      <c r="I51" s="296">
        <f>K51+L51</f>
        <v>196</v>
      </c>
      <c r="J51" s="300">
        <f>(I51/D51)*100</f>
        <v>54.29362880886427</v>
      </c>
      <c r="K51" s="296">
        <v>176</v>
      </c>
      <c r="L51" s="296">
        <v>20</v>
      </c>
      <c r="M51" s="299">
        <f>(K51/D51)*100</f>
        <v>48.75346260387812</v>
      </c>
      <c r="N51" s="298"/>
      <c r="P51" s="84"/>
      <c r="Q51" s="84"/>
      <c r="R51" s="84"/>
      <c r="S51" s="84"/>
      <c r="T51" s="84"/>
    </row>
    <row r="52" spans="1:20" ht="27.95" customHeight="1">
      <c r="A52" s="219">
        <v>47</v>
      </c>
      <c r="B52" s="226"/>
      <c r="C52" s="232" t="s">
        <v>13</v>
      </c>
      <c r="D52" s="290">
        <v>2999</v>
      </c>
      <c r="E52" s="290">
        <v>2997</v>
      </c>
      <c r="F52" s="290">
        <v>2</v>
      </c>
      <c r="G52" s="290">
        <f>E52+F52</f>
        <v>2999</v>
      </c>
      <c r="H52" s="287">
        <f>(G52/D52)*100</f>
        <v>100</v>
      </c>
      <c r="I52" s="288">
        <f>K52+L52</f>
        <v>2999</v>
      </c>
      <c r="J52" s="287">
        <f>(I52/D52)*100</f>
        <v>100</v>
      </c>
      <c r="K52" s="288">
        <v>2998</v>
      </c>
      <c r="L52" s="288">
        <v>1</v>
      </c>
      <c r="M52" s="294">
        <f>(K52/D52)*100</f>
        <v>99.966655551850607</v>
      </c>
      <c r="N52" s="293"/>
      <c r="P52" s="84"/>
      <c r="Q52" s="84"/>
      <c r="R52" s="84"/>
      <c r="S52" s="84"/>
      <c r="T52" s="84"/>
    </row>
    <row r="53" spans="1:20" ht="27.95" customHeight="1">
      <c r="A53" s="219">
        <v>48</v>
      </c>
      <c r="B53" s="226"/>
      <c r="C53" s="232" t="s">
        <v>12</v>
      </c>
      <c r="D53" s="290">
        <v>90</v>
      </c>
      <c r="E53" s="290">
        <v>90</v>
      </c>
      <c r="F53" s="290"/>
      <c r="G53" s="290">
        <f>E53+F53</f>
        <v>90</v>
      </c>
      <c r="H53" s="287">
        <f>(G53/D53)*100</f>
        <v>100</v>
      </c>
      <c r="I53" s="288">
        <f>K53+L53</f>
        <v>90</v>
      </c>
      <c r="J53" s="287">
        <f>(I53/D53)*100</f>
        <v>100</v>
      </c>
      <c r="K53" s="288">
        <v>90</v>
      </c>
      <c r="L53" s="288">
        <v>0</v>
      </c>
      <c r="M53" s="294">
        <f>(K53/D53)*100</f>
        <v>100</v>
      </c>
      <c r="N53" s="293"/>
      <c r="P53" s="84"/>
      <c r="Q53" s="84"/>
      <c r="R53" s="84"/>
      <c r="S53" s="84"/>
      <c r="T53" s="84"/>
    </row>
    <row r="54" spans="1:20" ht="27.95" customHeight="1">
      <c r="A54" s="219">
        <v>49</v>
      </c>
      <c r="B54" s="226"/>
      <c r="C54" s="232" t="s">
        <v>11</v>
      </c>
      <c r="D54" s="290">
        <v>1331</v>
      </c>
      <c r="E54" s="290">
        <v>1329</v>
      </c>
      <c r="F54" s="290">
        <v>2</v>
      </c>
      <c r="G54" s="290">
        <f>E54+F54</f>
        <v>1331</v>
      </c>
      <c r="H54" s="287">
        <f>(G54/D54)*100</f>
        <v>100</v>
      </c>
      <c r="I54" s="288">
        <f>K54+L54</f>
        <v>1331</v>
      </c>
      <c r="J54" s="287">
        <f>(I54/D54)*100</f>
        <v>100</v>
      </c>
      <c r="K54" s="288">
        <v>1331</v>
      </c>
      <c r="L54" s="288">
        <v>0</v>
      </c>
      <c r="M54" s="294">
        <f>(K54/D54)*100</f>
        <v>100</v>
      </c>
      <c r="N54" s="293"/>
      <c r="P54" s="85"/>
      <c r="Q54" s="85"/>
      <c r="R54" s="85"/>
      <c r="S54" s="85"/>
      <c r="T54" s="85"/>
    </row>
    <row r="55" spans="1:20" ht="27.95" customHeight="1">
      <c r="A55" s="219">
        <v>50</v>
      </c>
      <c r="B55" s="226"/>
      <c r="C55" s="232" t="s">
        <v>10</v>
      </c>
      <c r="D55" s="290">
        <v>337</v>
      </c>
      <c r="E55" s="290">
        <v>337</v>
      </c>
      <c r="F55" s="290"/>
      <c r="G55" s="290">
        <f>E55+F55</f>
        <v>337</v>
      </c>
      <c r="H55" s="287">
        <f>(G55/D55)*100</f>
        <v>100</v>
      </c>
      <c r="I55" s="288">
        <f>K55+L55</f>
        <v>337</v>
      </c>
      <c r="J55" s="287">
        <f>(I55/D55)*100</f>
        <v>100</v>
      </c>
      <c r="K55" s="288">
        <v>337</v>
      </c>
      <c r="L55" s="288">
        <v>0</v>
      </c>
      <c r="M55" s="294">
        <f>(K55/D55)*100</f>
        <v>100</v>
      </c>
      <c r="N55" s="293"/>
      <c r="P55" s="84"/>
      <c r="Q55" s="84"/>
      <c r="R55" s="84"/>
      <c r="S55" s="84"/>
      <c r="T55" s="84"/>
    </row>
    <row r="56" spans="1:20" ht="27.95" customHeight="1">
      <c r="A56" s="219">
        <v>51</v>
      </c>
      <c r="B56" s="226"/>
      <c r="C56" s="217" t="s">
        <v>9</v>
      </c>
      <c r="D56" s="290">
        <v>155</v>
      </c>
      <c r="E56" s="290">
        <v>151</v>
      </c>
      <c r="F56" s="290">
        <v>4</v>
      </c>
      <c r="G56" s="290">
        <f>E56+F56</f>
        <v>155</v>
      </c>
      <c r="H56" s="287">
        <f>(G56/D56)*100</f>
        <v>100</v>
      </c>
      <c r="I56" s="288">
        <f>K56+L56</f>
        <v>155</v>
      </c>
      <c r="J56" s="287">
        <f>(I56/D56)*100</f>
        <v>100</v>
      </c>
      <c r="K56" s="288">
        <v>153</v>
      </c>
      <c r="L56" s="288">
        <v>2</v>
      </c>
      <c r="M56" s="294">
        <f>(K56/D56)*100</f>
        <v>98.709677419354833</v>
      </c>
      <c r="N56" s="293"/>
      <c r="P56" s="84"/>
      <c r="Q56" s="84"/>
      <c r="R56" s="84"/>
      <c r="S56" s="84"/>
      <c r="T56" s="84"/>
    </row>
    <row r="57" spans="1:20" ht="27.95" customHeight="1">
      <c r="A57" s="219">
        <v>52</v>
      </c>
      <c r="B57" s="226"/>
      <c r="C57" s="217" t="s">
        <v>8</v>
      </c>
      <c r="D57" s="290">
        <v>2303</v>
      </c>
      <c r="E57" s="297">
        <v>2303</v>
      </c>
      <c r="F57" s="290"/>
      <c r="G57" s="290">
        <f>E57+F57</f>
        <v>2303</v>
      </c>
      <c r="H57" s="287">
        <f>(G57/D57)*100</f>
        <v>100</v>
      </c>
      <c r="I57" s="296">
        <f>K57+L57</f>
        <v>2292</v>
      </c>
      <c r="J57" s="287">
        <f>(I57/D57)*100</f>
        <v>99.522362136343901</v>
      </c>
      <c r="K57" s="296">
        <v>2279</v>
      </c>
      <c r="L57" s="296">
        <v>13</v>
      </c>
      <c r="M57" s="294">
        <f>(K57/D57)*100</f>
        <v>98.957881024750321</v>
      </c>
      <c r="N57" s="293"/>
      <c r="P57" s="84"/>
      <c r="Q57" s="84"/>
      <c r="R57" s="84"/>
      <c r="S57" s="84"/>
      <c r="T57" s="84"/>
    </row>
    <row r="58" spans="1:20" ht="27.95" customHeight="1">
      <c r="A58" s="219">
        <v>53</v>
      </c>
      <c r="B58" s="226"/>
      <c r="C58" s="217" t="s">
        <v>7</v>
      </c>
      <c r="D58" s="290">
        <v>432</v>
      </c>
      <c r="E58" s="288">
        <v>426</v>
      </c>
      <c r="F58" s="290">
        <v>6</v>
      </c>
      <c r="G58" s="290">
        <f>E58+F58</f>
        <v>432</v>
      </c>
      <c r="H58" s="287">
        <f>(G58/D58)*100</f>
        <v>100</v>
      </c>
      <c r="I58" s="288">
        <f>K58+L58</f>
        <v>432</v>
      </c>
      <c r="J58" s="287">
        <f>(I58/D58)*100</f>
        <v>100</v>
      </c>
      <c r="K58" s="296">
        <v>424</v>
      </c>
      <c r="L58" s="296">
        <v>8</v>
      </c>
      <c r="M58" s="294">
        <f>(K58/D58)*100</f>
        <v>98.148148148148152</v>
      </c>
      <c r="N58" s="293"/>
      <c r="P58" s="84"/>
      <c r="Q58" s="84"/>
      <c r="R58" s="84"/>
      <c r="S58" s="84"/>
      <c r="T58" s="84"/>
    </row>
    <row r="59" spans="1:20" ht="27.95" customHeight="1">
      <c r="A59" s="219">
        <v>54</v>
      </c>
      <c r="B59" s="226"/>
      <c r="C59" s="217" t="s">
        <v>6</v>
      </c>
      <c r="D59" s="290">
        <v>852</v>
      </c>
      <c r="E59" s="295">
        <v>851</v>
      </c>
      <c r="F59" s="290">
        <v>1</v>
      </c>
      <c r="G59" s="290">
        <f>E59+F59</f>
        <v>852</v>
      </c>
      <c r="H59" s="287">
        <f>(G59/D59)*100</f>
        <v>100</v>
      </c>
      <c r="I59" s="288">
        <f>K59+L59</f>
        <v>852</v>
      </c>
      <c r="J59" s="287">
        <f>(I59/D59)*100</f>
        <v>100</v>
      </c>
      <c r="K59" s="288">
        <v>852</v>
      </c>
      <c r="L59" s="288">
        <v>0</v>
      </c>
      <c r="M59" s="294">
        <f>(K59/D59)*100</f>
        <v>100</v>
      </c>
      <c r="N59" s="293"/>
    </row>
    <row r="60" spans="1:20" ht="27.95" customHeight="1" thickBot="1">
      <c r="A60" s="292">
        <v>55</v>
      </c>
      <c r="B60" s="226"/>
      <c r="C60" s="217" t="s">
        <v>5</v>
      </c>
      <c r="D60" s="291">
        <v>183</v>
      </c>
      <c r="E60" s="291">
        <v>183</v>
      </c>
      <c r="F60" s="291"/>
      <c r="G60" s="290">
        <f>E60+F60</f>
        <v>183</v>
      </c>
      <c r="H60" s="289">
        <f>(G60/D60)*100</f>
        <v>100</v>
      </c>
      <c r="I60" s="288">
        <f>K60+L60</f>
        <v>183</v>
      </c>
      <c r="J60" s="287">
        <f>(I60/D60)*100</f>
        <v>100</v>
      </c>
      <c r="K60" s="286">
        <v>183</v>
      </c>
      <c r="L60" s="286">
        <v>0</v>
      </c>
      <c r="M60" s="285">
        <f>(K60/D60)*100</f>
        <v>100</v>
      </c>
      <c r="N60" s="284"/>
    </row>
    <row r="61" spans="1:20" ht="39" customHeight="1" thickBot="1">
      <c r="A61" s="283" t="s">
        <v>0</v>
      </c>
      <c r="B61" s="282"/>
      <c r="C61" s="281"/>
      <c r="D61" s="280">
        <f>SUM(D6:D60)</f>
        <v>157345</v>
      </c>
      <c r="E61" s="280">
        <f>SUM(E6:E60)</f>
        <v>150140</v>
      </c>
      <c r="F61" s="280">
        <f>SUM(F6:F60)</f>
        <v>1008</v>
      </c>
      <c r="G61" s="280">
        <f>SUM(G6:G60)</f>
        <v>151148</v>
      </c>
      <c r="H61" s="279">
        <f>(G61/D61)*100</f>
        <v>96.061520861800503</v>
      </c>
      <c r="I61" s="280">
        <f>SUM(I6:I60)</f>
        <v>142825</v>
      </c>
      <c r="J61" s="279">
        <f>(I61/D61)*100</f>
        <v>90.771870729924686</v>
      </c>
      <c r="K61" s="280">
        <f>SUM(K6:K60)</f>
        <v>139629</v>
      </c>
      <c r="L61" s="280">
        <f>SUM(L6:L60)</f>
        <v>3196</v>
      </c>
      <c r="M61" s="279">
        <f>(K61/D61)*100</f>
        <v>88.740665416759342</v>
      </c>
      <c r="N61" s="278"/>
    </row>
    <row r="62" spans="1:20" ht="35.1" customHeight="1">
      <c r="A62" s="277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</row>
    <row r="63" spans="1:20" ht="25.5" customHeight="1">
      <c r="A63" s="277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149" t="s">
        <v>4</v>
      </c>
      <c r="N63" s="149"/>
    </row>
    <row r="64" spans="1:20" ht="17.25" customHeight="1">
      <c r="A64" s="277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149" t="s">
        <v>2</v>
      </c>
      <c r="N64" s="149"/>
    </row>
    <row r="65" spans="13:14" ht="15.75">
      <c r="M65" s="149" t="s">
        <v>1</v>
      </c>
      <c r="N65" s="149"/>
    </row>
  </sheetData>
  <mergeCells count="22">
    <mergeCell ref="A1:N1"/>
    <mergeCell ref="A2:N2"/>
    <mergeCell ref="Q3:T3"/>
    <mergeCell ref="A4:A5"/>
    <mergeCell ref="B4:B5"/>
    <mergeCell ref="C4:C5"/>
    <mergeCell ref="D4:H4"/>
    <mergeCell ref="I4:J4"/>
    <mergeCell ref="K4:M4"/>
    <mergeCell ref="N4:N5"/>
    <mergeCell ref="B6:B22"/>
    <mergeCell ref="Q8:T8"/>
    <mergeCell ref="Q13:T13"/>
    <mergeCell ref="Q18:T18"/>
    <mergeCell ref="B23:B28"/>
    <mergeCell ref="Q23:T23"/>
    <mergeCell ref="B29:B48"/>
    <mergeCell ref="B49:B60"/>
    <mergeCell ref="A61:C61"/>
    <mergeCell ref="M63:N63"/>
    <mergeCell ref="M64:N64"/>
    <mergeCell ref="M65:N65"/>
  </mergeCells>
  <pageMargins left="0.9055118110236221" right="0" top="0.55118110236220474" bottom="0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5"/>
  <sheetViews>
    <sheetView tabSelected="1" workbookViewId="0">
      <pane xSplit="3" ySplit="3" topLeftCell="F4" activePane="bottomRight" state="frozen"/>
      <selection pane="topRight" activeCell="D1" sqref="D1"/>
      <selection pane="bottomLeft" activeCell="A4" sqref="A4"/>
      <selection pane="bottomRight" activeCell="M17" sqref="M17"/>
    </sheetView>
  </sheetViews>
  <sheetFormatPr defaultRowHeight="15"/>
  <cols>
    <col min="1" max="1" width="7.42578125" style="1" customWidth="1"/>
    <col min="2" max="2" width="9.28515625" style="1" customWidth="1"/>
    <col min="3" max="3" width="29.42578125" style="1" customWidth="1"/>
    <col min="4" max="4" width="21" style="2" hidden="1" customWidth="1"/>
    <col min="5" max="5" width="32" style="2" hidden="1" customWidth="1"/>
    <col min="6" max="6" width="16.85546875" style="1" customWidth="1"/>
    <col min="7" max="7" width="12.7109375" style="1" hidden="1" customWidth="1"/>
    <col min="8" max="8" width="16.5703125" style="1" customWidth="1"/>
    <col min="9" max="9" width="20.42578125" style="1" hidden="1" customWidth="1"/>
    <col min="10" max="10" width="16.42578125" style="1" customWidth="1"/>
    <col min="11" max="11" width="17.5703125" style="1" customWidth="1"/>
    <col min="12" max="12" width="18.140625" style="1" customWidth="1"/>
    <col min="13" max="13" width="25.85546875" style="1" customWidth="1"/>
    <col min="14" max="14" width="12.7109375" style="1" hidden="1" customWidth="1"/>
    <col min="15" max="15" width="11.5703125" style="1" hidden="1" customWidth="1"/>
    <col min="16" max="16" width="12.42578125" style="1" hidden="1" customWidth="1"/>
    <col min="17" max="17" width="14.7109375" style="1" hidden="1" customWidth="1"/>
    <col min="18" max="18" width="5.5703125" style="1" customWidth="1"/>
    <col min="19" max="19" width="14.7109375" style="1" customWidth="1"/>
    <col min="20" max="20" width="5" style="91" customWidth="1"/>
    <col min="21" max="21" width="24.85546875" customWidth="1"/>
    <col min="22" max="22" width="11.7109375" customWidth="1"/>
    <col min="23" max="23" width="11" customWidth="1"/>
    <col min="24" max="24" width="11.85546875" customWidth="1"/>
    <col min="25" max="25" width="11" customWidth="1"/>
    <col min="26" max="16384" width="9.140625" style="1"/>
  </cols>
  <sheetData>
    <row r="1" spans="1:25" ht="43.5" customHeight="1" thickBot="1">
      <c r="A1" s="105" t="s">
        <v>98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T1" s="94"/>
    </row>
    <row r="2" spans="1:25" ht="27.75" customHeight="1">
      <c r="A2" s="106" t="s">
        <v>74</v>
      </c>
      <c r="B2" s="108" t="s">
        <v>73</v>
      </c>
      <c r="C2" s="110" t="s">
        <v>72</v>
      </c>
      <c r="D2" s="112"/>
      <c r="E2" s="113"/>
      <c r="F2" s="114" t="s">
        <v>71</v>
      </c>
      <c r="G2" s="115"/>
      <c r="H2" s="115"/>
      <c r="I2" s="115"/>
      <c r="J2" s="115"/>
      <c r="K2" s="115"/>
      <c r="L2" s="116" t="s">
        <v>99</v>
      </c>
      <c r="M2" s="118" t="s">
        <v>70</v>
      </c>
      <c r="N2" s="120" t="s">
        <v>83</v>
      </c>
      <c r="O2" s="120"/>
      <c r="P2" s="120"/>
      <c r="Q2" s="121"/>
      <c r="R2" s="78"/>
      <c r="S2" s="78"/>
      <c r="T2" s="97"/>
    </row>
    <row r="3" spans="1:25" ht="137.25" customHeight="1" thickBot="1">
      <c r="A3" s="107"/>
      <c r="B3" s="109"/>
      <c r="C3" s="111"/>
      <c r="D3" s="53" t="s">
        <v>69</v>
      </c>
      <c r="E3" s="52" t="s">
        <v>68</v>
      </c>
      <c r="F3" s="51" t="s">
        <v>67</v>
      </c>
      <c r="G3" s="50" t="s">
        <v>66</v>
      </c>
      <c r="H3" s="49" t="s">
        <v>100</v>
      </c>
      <c r="I3" s="49" t="s">
        <v>65</v>
      </c>
      <c r="J3" s="49" t="s">
        <v>64</v>
      </c>
      <c r="K3" s="49" t="s">
        <v>63</v>
      </c>
      <c r="L3" s="117"/>
      <c r="M3" s="119"/>
      <c r="N3" s="64" t="s">
        <v>78</v>
      </c>
      <c r="O3" s="64" t="s">
        <v>77</v>
      </c>
      <c r="P3" s="64" t="s">
        <v>76</v>
      </c>
      <c r="Q3" s="89" t="s">
        <v>86</v>
      </c>
      <c r="R3" s="79"/>
      <c r="S3" s="64" t="s">
        <v>101</v>
      </c>
      <c r="T3" s="98"/>
      <c r="U3" s="1"/>
      <c r="V3" s="122" t="s">
        <v>84</v>
      </c>
      <c r="W3" s="123"/>
      <c r="X3" s="123"/>
      <c r="Y3" s="124"/>
    </row>
    <row r="4" spans="1:25" s="14" customFormat="1" ht="20.100000000000001" customHeight="1">
      <c r="A4" s="48">
        <v>1</v>
      </c>
      <c r="B4" s="125" t="s">
        <v>62</v>
      </c>
      <c r="C4" s="47" t="s">
        <v>61</v>
      </c>
      <c r="D4" s="46">
        <v>59</v>
      </c>
      <c r="E4" s="19">
        <f t="shared" ref="E4:E58" si="0">IF(H4=0,0,D4)</f>
        <v>59</v>
      </c>
      <c r="F4" s="45">
        <v>337065</v>
      </c>
      <c r="G4" s="43">
        <v>306397</v>
      </c>
      <c r="H4" s="43">
        <v>5733</v>
      </c>
      <c r="I4" s="44">
        <f t="shared" ref="I4:I58" si="1">H4/D4</f>
        <v>97.169491525423723</v>
      </c>
      <c r="J4" s="43">
        <f t="shared" ref="J4:J58" si="2">SUM(G4:H4)</f>
        <v>312130</v>
      </c>
      <c r="K4" s="100">
        <f t="shared" ref="K4:K59" si="3">(J4/F4)*100</f>
        <v>92.602317060507616</v>
      </c>
      <c r="L4" s="87">
        <f>IF(K4&gt;=$S$4,100,(K4/$S$4)*100)</f>
        <v>100</v>
      </c>
      <c r="M4" s="88" t="s">
        <v>3</v>
      </c>
      <c r="N4" s="88" t="s">
        <v>97</v>
      </c>
      <c r="O4" s="58">
        <v>119352</v>
      </c>
      <c r="P4" s="57">
        <f t="shared" ref="P4:P58" si="4">SUM(N4:O4)</f>
        <v>119352</v>
      </c>
      <c r="Q4" s="90" t="e">
        <f t="shared" ref="Q4:Q58" si="5">N4-G4</f>
        <v>#VALUE!</v>
      </c>
      <c r="R4" s="93"/>
      <c r="S4" s="150">
        <f>V5+(((W5-V5)/12)*9)</f>
        <v>50</v>
      </c>
      <c r="T4" s="99"/>
      <c r="V4" s="82">
        <v>2019</v>
      </c>
      <c r="W4" s="82">
        <v>2020</v>
      </c>
      <c r="X4" s="82">
        <v>2021</v>
      </c>
      <c r="Y4" s="82">
        <v>2022</v>
      </c>
    </row>
    <row r="5" spans="1:25" s="14" customFormat="1" ht="20.100000000000001" customHeight="1">
      <c r="A5" s="41">
        <v>2</v>
      </c>
      <c r="B5" s="126"/>
      <c r="C5" s="40" t="s">
        <v>60</v>
      </c>
      <c r="D5" s="39">
        <v>50</v>
      </c>
      <c r="E5" s="19">
        <f t="shared" si="0"/>
        <v>50</v>
      </c>
      <c r="F5" s="35">
        <v>293420</v>
      </c>
      <c r="G5" s="33">
        <v>237843</v>
      </c>
      <c r="H5" s="33">
        <v>3921</v>
      </c>
      <c r="I5" s="34">
        <f t="shared" si="1"/>
        <v>78.42</v>
      </c>
      <c r="J5" s="33">
        <f t="shared" si="2"/>
        <v>241764</v>
      </c>
      <c r="K5" s="32">
        <f t="shared" si="3"/>
        <v>82.395201417762934</v>
      </c>
      <c r="L5" s="87">
        <f t="shared" ref="L5:L58" si="6">IF(K5&gt;=$S$4,100,(K5/$S$4)*100)</f>
        <v>100</v>
      </c>
      <c r="M5" s="23"/>
      <c r="N5" s="58">
        <v>226145</v>
      </c>
      <c r="O5" s="58">
        <v>62957</v>
      </c>
      <c r="P5" s="57">
        <f t="shared" si="4"/>
        <v>289102</v>
      </c>
      <c r="Q5" s="90">
        <f t="shared" si="5"/>
        <v>-11698</v>
      </c>
      <c r="R5" s="93"/>
      <c r="S5" s="96"/>
      <c r="T5" s="93"/>
      <c r="U5" s="86" t="s">
        <v>96</v>
      </c>
      <c r="V5" s="81">
        <v>20</v>
      </c>
      <c r="W5" s="81">
        <v>60</v>
      </c>
      <c r="X5" s="81">
        <v>100</v>
      </c>
      <c r="Y5" s="77"/>
    </row>
    <row r="6" spans="1:25" s="14" customFormat="1" ht="20.100000000000001" customHeight="1">
      <c r="A6" s="41">
        <v>3</v>
      </c>
      <c r="B6" s="126"/>
      <c r="C6" s="38" t="s">
        <v>59</v>
      </c>
      <c r="D6" s="37">
        <v>38</v>
      </c>
      <c r="E6" s="28">
        <f t="shared" si="0"/>
        <v>38</v>
      </c>
      <c r="F6" s="27">
        <v>157765</v>
      </c>
      <c r="G6" s="25">
        <v>157673</v>
      </c>
      <c r="H6" s="25">
        <v>92</v>
      </c>
      <c r="I6" s="26">
        <f t="shared" si="1"/>
        <v>2.4210526315789473</v>
      </c>
      <c r="J6" s="25">
        <f t="shared" si="2"/>
        <v>157765</v>
      </c>
      <c r="K6" s="24">
        <f t="shared" si="3"/>
        <v>100</v>
      </c>
      <c r="L6" s="87">
        <f t="shared" si="6"/>
        <v>100</v>
      </c>
      <c r="M6" s="31" t="s">
        <v>3</v>
      </c>
      <c r="N6" s="58">
        <v>155698</v>
      </c>
      <c r="O6" s="58">
        <v>1504</v>
      </c>
      <c r="P6" s="57">
        <f t="shared" si="4"/>
        <v>157202</v>
      </c>
      <c r="Q6" s="90">
        <f t="shared" si="5"/>
        <v>-1975</v>
      </c>
      <c r="R6" s="93"/>
      <c r="S6" s="93"/>
      <c r="T6" s="93"/>
      <c r="U6" s="14" t="s">
        <v>91</v>
      </c>
      <c r="V6" s="83">
        <v>2368630</v>
      </c>
      <c r="W6" s="83">
        <v>4737260</v>
      </c>
      <c r="X6" s="83">
        <v>4737260</v>
      </c>
      <c r="Y6" s="83"/>
    </row>
    <row r="7" spans="1:25" s="14" customFormat="1" ht="20.100000000000001" customHeight="1">
      <c r="A7" s="41">
        <v>4</v>
      </c>
      <c r="B7" s="126"/>
      <c r="C7" s="38" t="s">
        <v>58</v>
      </c>
      <c r="D7" s="37">
        <v>3</v>
      </c>
      <c r="E7" s="28">
        <f t="shared" si="0"/>
        <v>3</v>
      </c>
      <c r="F7" s="27">
        <v>53991</v>
      </c>
      <c r="G7" s="25">
        <v>53984</v>
      </c>
      <c r="H7" s="25">
        <v>7</v>
      </c>
      <c r="I7" s="26">
        <f t="shared" si="1"/>
        <v>2.3333333333333335</v>
      </c>
      <c r="J7" s="25">
        <f t="shared" si="2"/>
        <v>53991</v>
      </c>
      <c r="K7" s="24">
        <f t="shared" si="3"/>
        <v>100</v>
      </c>
      <c r="L7" s="87">
        <f t="shared" si="6"/>
        <v>100</v>
      </c>
      <c r="M7" s="23"/>
      <c r="N7" s="58">
        <v>53063</v>
      </c>
      <c r="O7" s="58">
        <v>830</v>
      </c>
      <c r="P7" s="57">
        <f t="shared" si="4"/>
        <v>53893</v>
      </c>
      <c r="Q7" s="90">
        <f t="shared" si="5"/>
        <v>-921</v>
      </c>
      <c r="R7" s="93"/>
      <c r="S7" s="93"/>
      <c r="T7" s="93"/>
    </row>
    <row r="8" spans="1:25" s="14" customFormat="1" ht="20.100000000000001" customHeight="1">
      <c r="A8" s="41">
        <v>5</v>
      </c>
      <c r="B8" s="126"/>
      <c r="C8" s="38" t="s">
        <v>57</v>
      </c>
      <c r="D8" s="37">
        <v>22</v>
      </c>
      <c r="E8" s="28">
        <f t="shared" si="0"/>
        <v>22</v>
      </c>
      <c r="F8" s="42">
        <v>124845</v>
      </c>
      <c r="G8" s="25">
        <v>124835</v>
      </c>
      <c r="H8" s="25">
        <v>10</v>
      </c>
      <c r="I8" s="26">
        <f t="shared" si="1"/>
        <v>0.45454545454545453</v>
      </c>
      <c r="J8" s="25">
        <f t="shared" si="2"/>
        <v>124845</v>
      </c>
      <c r="K8" s="24">
        <f t="shared" si="3"/>
        <v>100</v>
      </c>
      <c r="L8" s="87">
        <f t="shared" si="6"/>
        <v>100</v>
      </c>
      <c r="M8" s="23"/>
      <c r="N8" s="58">
        <v>124367</v>
      </c>
      <c r="O8" s="58">
        <v>0</v>
      </c>
      <c r="P8" s="57">
        <f t="shared" si="4"/>
        <v>124367</v>
      </c>
      <c r="Q8" s="90">
        <f t="shared" si="5"/>
        <v>-468</v>
      </c>
      <c r="R8" s="93"/>
      <c r="S8" s="93"/>
      <c r="T8" s="93"/>
      <c r="U8" s="1"/>
      <c r="V8" s="121" t="s">
        <v>87</v>
      </c>
      <c r="W8" s="128"/>
      <c r="X8" s="128"/>
      <c r="Y8" s="129"/>
    </row>
    <row r="9" spans="1:25" s="14" customFormat="1" ht="20.100000000000001" customHeight="1">
      <c r="A9" s="41">
        <v>6</v>
      </c>
      <c r="B9" s="126"/>
      <c r="C9" s="38" t="s">
        <v>56</v>
      </c>
      <c r="D9" s="37">
        <v>13</v>
      </c>
      <c r="E9" s="28">
        <f t="shared" si="0"/>
        <v>13</v>
      </c>
      <c r="F9" s="27">
        <v>36931</v>
      </c>
      <c r="G9" s="25">
        <v>36852</v>
      </c>
      <c r="H9" s="25">
        <v>79</v>
      </c>
      <c r="I9" s="26">
        <f t="shared" si="1"/>
        <v>6.0769230769230766</v>
      </c>
      <c r="J9" s="25">
        <f t="shared" si="2"/>
        <v>36931</v>
      </c>
      <c r="K9" s="24">
        <f t="shared" si="3"/>
        <v>100</v>
      </c>
      <c r="L9" s="87">
        <f t="shared" si="6"/>
        <v>100</v>
      </c>
      <c r="M9" s="23"/>
      <c r="N9" s="58">
        <v>35904</v>
      </c>
      <c r="O9" s="58">
        <v>0</v>
      </c>
      <c r="P9" s="57">
        <f t="shared" si="4"/>
        <v>35904</v>
      </c>
      <c r="Q9" s="90">
        <f t="shared" si="5"/>
        <v>-948</v>
      </c>
      <c r="R9" s="93"/>
      <c r="S9" s="93"/>
      <c r="T9" s="93"/>
      <c r="V9" s="82">
        <v>2019</v>
      </c>
      <c r="W9" s="82">
        <v>2020</v>
      </c>
      <c r="X9" s="82">
        <v>2021</v>
      </c>
      <c r="Y9" s="82">
        <v>2022</v>
      </c>
    </row>
    <row r="10" spans="1:25" s="14" customFormat="1" ht="20.100000000000001" customHeight="1">
      <c r="A10" s="41">
        <v>7</v>
      </c>
      <c r="B10" s="126"/>
      <c r="C10" s="38" t="s">
        <v>55</v>
      </c>
      <c r="D10" s="37">
        <v>3</v>
      </c>
      <c r="E10" s="28">
        <f t="shared" si="0"/>
        <v>3</v>
      </c>
      <c r="F10" s="27">
        <v>37325</v>
      </c>
      <c r="G10" s="25">
        <v>37322</v>
      </c>
      <c r="H10" s="25">
        <v>3</v>
      </c>
      <c r="I10" s="26">
        <f t="shared" si="1"/>
        <v>1</v>
      </c>
      <c r="J10" s="25">
        <f t="shared" si="2"/>
        <v>37325</v>
      </c>
      <c r="K10" s="24">
        <f t="shared" si="3"/>
        <v>100</v>
      </c>
      <c r="L10" s="87">
        <f t="shared" si="6"/>
        <v>100</v>
      </c>
      <c r="M10" s="23"/>
      <c r="N10" s="58">
        <v>36659</v>
      </c>
      <c r="O10" s="58">
        <v>0</v>
      </c>
      <c r="P10" s="57">
        <f t="shared" si="4"/>
        <v>36659</v>
      </c>
      <c r="Q10" s="90">
        <f t="shared" si="5"/>
        <v>-663</v>
      </c>
      <c r="R10" s="93"/>
      <c r="S10" s="93"/>
      <c r="T10" s="93"/>
      <c r="U10" s="86" t="s">
        <v>96</v>
      </c>
      <c r="V10" s="81">
        <v>25</v>
      </c>
      <c r="W10" s="81">
        <v>50</v>
      </c>
      <c r="X10" s="81">
        <v>75</v>
      </c>
      <c r="Y10" s="81">
        <v>100</v>
      </c>
    </row>
    <row r="11" spans="1:25" s="14" customFormat="1" ht="20.100000000000001" customHeight="1">
      <c r="A11" s="41">
        <v>8</v>
      </c>
      <c r="B11" s="126"/>
      <c r="C11" s="38" t="s">
        <v>54</v>
      </c>
      <c r="D11" s="37">
        <v>30</v>
      </c>
      <c r="E11" s="28">
        <f t="shared" si="0"/>
        <v>30</v>
      </c>
      <c r="F11" s="27">
        <v>234665</v>
      </c>
      <c r="G11" s="25">
        <v>234562</v>
      </c>
      <c r="H11" s="25">
        <v>103</v>
      </c>
      <c r="I11" s="26">
        <f t="shared" si="1"/>
        <v>3.4333333333333331</v>
      </c>
      <c r="J11" s="25">
        <f t="shared" si="2"/>
        <v>234665</v>
      </c>
      <c r="K11" s="24">
        <f t="shared" si="3"/>
        <v>100</v>
      </c>
      <c r="L11" s="87">
        <f t="shared" si="6"/>
        <v>100</v>
      </c>
      <c r="M11" s="23"/>
      <c r="N11" s="58">
        <v>231919</v>
      </c>
      <c r="O11" s="58">
        <v>362</v>
      </c>
      <c r="P11" s="57">
        <f t="shared" si="4"/>
        <v>232281</v>
      </c>
      <c r="Q11" s="90">
        <f t="shared" si="5"/>
        <v>-2643</v>
      </c>
      <c r="R11" s="93"/>
      <c r="S11" s="93"/>
      <c r="T11" s="93"/>
      <c r="U11" s="14" t="s">
        <v>92</v>
      </c>
      <c r="V11" s="83">
        <v>1363245</v>
      </c>
      <c r="W11" s="83">
        <v>1363245</v>
      </c>
      <c r="X11" s="83">
        <v>1363245</v>
      </c>
      <c r="Y11" s="83">
        <v>1363245</v>
      </c>
    </row>
    <row r="12" spans="1:25" s="14" customFormat="1" ht="20.100000000000001" customHeight="1">
      <c r="A12" s="41">
        <v>9</v>
      </c>
      <c r="B12" s="126"/>
      <c r="C12" s="40" t="s">
        <v>53</v>
      </c>
      <c r="D12" s="39">
        <v>12</v>
      </c>
      <c r="E12" s="19">
        <f t="shared" si="0"/>
        <v>12</v>
      </c>
      <c r="F12" s="35">
        <v>82475</v>
      </c>
      <c r="G12" s="33">
        <v>73594</v>
      </c>
      <c r="H12" s="33">
        <v>2471</v>
      </c>
      <c r="I12" s="34">
        <f t="shared" si="1"/>
        <v>205.91666666666666</v>
      </c>
      <c r="J12" s="33">
        <f t="shared" si="2"/>
        <v>76065</v>
      </c>
      <c r="K12" s="24">
        <f t="shared" si="3"/>
        <v>92.227947862988785</v>
      </c>
      <c r="L12" s="87">
        <f t="shared" si="6"/>
        <v>100</v>
      </c>
      <c r="M12" s="23"/>
      <c r="N12" s="58">
        <v>63385</v>
      </c>
      <c r="O12" s="58">
        <v>18602</v>
      </c>
      <c r="P12" s="57">
        <f t="shared" si="4"/>
        <v>81987</v>
      </c>
      <c r="Q12" s="90">
        <f t="shared" si="5"/>
        <v>-10209</v>
      </c>
      <c r="R12" s="93"/>
      <c r="S12" s="93"/>
      <c r="T12" s="93"/>
    </row>
    <row r="13" spans="1:25" s="14" customFormat="1" ht="20.100000000000001" customHeight="1">
      <c r="A13" s="41">
        <v>10</v>
      </c>
      <c r="B13" s="126"/>
      <c r="C13" s="38" t="s">
        <v>52</v>
      </c>
      <c r="D13" s="37">
        <v>21</v>
      </c>
      <c r="E13" s="28">
        <f t="shared" si="0"/>
        <v>21</v>
      </c>
      <c r="F13" s="27">
        <v>131032</v>
      </c>
      <c r="G13" s="25">
        <v>130790</v>
      </c>
      <c r="H13" s="25">
        <v>242</v>
      </c>
      <c r="I13" s="26">
        <f t="shared" si="1"/>
        <v>11.523809523809524</v>
      </c>
      <c r="J13" s="25">
        <f t="shared" si="2"/>
        <v>131032</v>
      </c>
      <c r="K13" s="24">
        <f t="shared" si="3"/>
        <v>100</v>
      </c>
      <c r="L13" s="87">
        <f t="shared" si="6"/>
        <v>100</v>
      </c>
      <c r="M13" s="23"/>
      <c r="N13" s="58">
        <v>130581</v>
      </c>
      <c r="O13" s="58">
        <v>744</v>
      </c>
      <c r="P13" s="57">
        <f t="shared" si="4"/>
        <v>131325</v>
      </c>
      <c r="Q13" s="90">
        <f t="shared" si="5"/>
        <v>-209</v>
      </c>
      <c r="R13" s="93"/>
      <c r="S13" s="93"/>
      <c r="T13" s="93"/>
      <c r="U13" s="1"/>
      <c r="V13" s="121" t="s">
        <v>88</v>
      </c>
      <c r="W13" s="128"/>
      <c r="X13" s="128"/>
      <c r="Y13" s="129"/>
    </row>
    <row r="14" spans="1:25" s="14" customFormat="1" ht="20.100000000000001" customHeight="1">
      <c r="A14" s="41">
        <v>11</v>
      </c>
      <c r="B14" s="126"/>
      <c r="C14" s="40" t="s">
        <v>51</v>
      </c>
      <c r="D14" s="39">
        <v>5</v>
      </c>
      <c r="E14" s="19">
        <f t="shared" si="0"/>
        <v>5</v>
      </c>
      <c r="F14" s="35">
        <v>82386</v>
      </c>
      <c r="G14" s="33">
        <v>81440</v>
      </c>
      <c r="H14" s="33">
        <v>5</v>
      </c>
      <c r="I14" s="34">
        <f t="shared" si="1"/>
        <v>1</v>
      </c>
      <c r="J14" s="33">
        <f t="shared" si="2"/>
        <v>81445</v>
      </c>
      <c r="K14" s="24">
        <f t="shared" si="3"/>
        <v>98.857815648289758</v>
      </c>
      <c r="L14" s="87">
        <f t="shared" si="6"/>
        <v>100</v>
      </c>
      <c r="M14" s="23"/>
      <c r="N14" s="58">
        <v>81376</v>
      </c>
      <c r="O14" s="58">
        <v>955</v>
      </c>
      <c r="P14" s="57">
        <f t="shared" si="4"/>
        <v>82331</v>
      </c>
      <c r="Q14" s="90">
        <f t="shared" si="5"/>
        <v>-64</v>
      </c>
      <c r="R14" s="93"/>
      <c r="S14" s="93"/>
      <c r="T14" s="93"/>
      <c r="V14" s="82">
        <v>2019</v>
      </c>
      <c r="W14" s="82">
        <v>2020</v>
      </c>
      <c r="X14" s="82">
        <v>2021</v>
      </c>
      <c r="Y14" s="82">
        <v>2022</v>
      </c>
    </row>
    <row r="15" spans="1:25" s="14" customFormat="1" ht="20.100000000000001" customHeight="1">
      <c r="A15" s="41">
        <v>12</v>
      </c>
      <c r="B15" s="126"/>
      <c r="C15" s="38" t="s">
        <v>50</v>
      </c>
      <c r="D15" s="37">
        <v>14</v>
      </c>
      <c r="E15" s="28">
        <f t="shared" si="0"/>
        <v>14</v>
      </c>
      <c r="F15" s="27">
        <v>64444</v>
      </c>
      <c r="G15" s="25">
        <v>64365</v>
      </c>
      <c r="H15" s="25">
        <v>79</v>
      </c>
      <c r="I15" s="26">
        <f t="shared" si="1"/>
        <v>5.6428571428571432</v>
      </c>
      <c r="J15" s="25">
        <f t="shared" si="2"/>
        <v>64444</v>
      </c>
      <c r="K15" s="24">
        <f t="shared" si="3"/>
        <v>100</v>
      </c>
      <c r="L15" s="87">
        <f t="shared" si="6"/>
        <v>100</v>
      </c>
      <c r="M15" s="23"/>
      <c r="N15" s="58">
        <v>62099</v>
      </c>
      <c r="O15" s="58">
        <v>0</v>
      </c>
      <c r="P15" s="57">
        <f t="shared" si="4"/>
        <v>62099</v>
      </c>
      <c r="Q15" s="90">
        <f t="shared" si="5"/>
        <v>-2266</v>
      </c>
      <c r="R15" s="93"/>
      <c r="S15" s="93"/>
      <c r="T15" s="93"/>
      <c r="U15" s="86" t="s">
        <v>96</v>
      </c>
      <c r="V15" s="81">
        <v>50</v>
      </c>
      <c r="W15" s="81">
        <v>100</v>
      </c>
      <c r="X15" s="81" t="s">
        <v>3</v>
      </c>
      <c r="Y15" s="81" t="s">
        <v>3</v>
      </c>
    </row>
    <row r="16" spans="1:25" s="14" customFormat="1" ht="20.100000000000001" customHeight="1">
      <c r="A16" s="41">
        <v>13</v>
      </c>
      <c r="B16" s="126"/>
      <c r="C16" s="40" t="s">
        <v>49</v>
      </c>
      <c r="D16" s="39">
        <v>24</v>
      </c>
      <c r="E16" s="19">
        <f t="shared" si="0"/>
        <v>24</v>
      </c>
      <c r="F16" s="35">
        <v>123592</v>
      </c>
      <c r="G16" s="33">
        <v>119754</v>
      </c>
      <c r="H16" s="33">
        <v>71</v>
      </c>
      <c r="I16" s="34">
        <f t="shared" si="1"/>
        <v>2.9583333333333335</v>
      </c>
      <c r="J16" s="33">
        <f t="shared" si="2"/>
        <v>119825</v>
      </c>
      <c r="K16" s="24">
        <f t="shared" si="3"/>
        <v>96.952068095022341</v>
      </c>
      <c r="L16" s="87">
        <f t="shared" si="6"/>
        <v>100</v>
      </c>
      <c r="M16" s="23"/>
      <c r="N16" s="58">
        <v>118409</v>
      </c>
      <c r="O16" s="58">
        <v>3827</v>
      </c>
      <c r="P16" s="57">
        <f t="shared" si="4"/>
        <v>122236</v>
      </c>
      <c r="Q16" s="90">
        <f t="shared" si="5"/>
        <v>-1345</v>
      </c>
      <c r="R16" s="93"/>
      <c r="S16" s="93"/>
      <c r="T16" s="93"/>
      <c r="U16" s="14" t="s">
        <v>93</v>
      </c>
      <c r="V16" s="83">
        <v>2040150</v>
      </c>
      <c r="W16" s="83">
        <v>2040150</v>
      </c>
      <c r="X16" s="83"/>
      <c r="Y16" s="83"/>
    </row>
    <row r="17" spans="1:25" s="14" customFormat="1" ht="20.100000000000001" customHeight="1">
      <c r="A17" s="41">
        <v>14</v>
      </c>
      <c r="B17" s="126"/>
      <c r="C17" s="38" t="s">
        <v>48</v>
      </c>
      <c r="D17" s="37">
        <v>19</v>
      </c>
      <c r="E17" s="28">
        <f t="shared" si="0"/>
        <v>19</v>
      </c>
      <c r="F17" s="27">
        <v>156665</v>
      </c>
      <c r="G17" s="25">
        <v>156593</v>
      </c>
      <c r="H17" s="25">
        <v>72</v>
      </c>
      <c r="I17" s="26">
        <f t="shared" si="1"/>
        <v>3.7894736842105261</v>
      </c>
      <c r="J17" s="25">
        <f t="shared" si="2"/>
        <v>156665</v>
      </c>
      <c r="K17" s="24">
        <f t="shared" si="3"/>
        <v>100</v>
      </c>
      <c r="L17" s="87">
        <f t="shared" si="6"/>
        <v>100</v>
      </c>
      <c r="M17" s="23"/>
      <c r="N17" s="58">
        <v>155669</v>
      </c>
      <c r="O17" s="58">
        <v>0</v>
      </c>
      <c r="P17" s="57">
        <f t="shared" si="4"/>
        <v>155669</v>
      </c>
      <c r="Q17" s="90">
        <f t="shared" si="5"/>
        <v>-924</v>
      </c>
      <c r="R17" s="93"/>
      <c r="S17" s="93"/>
      <c r="T17" s="93"/>
    </row>
    <row r="18" spans="1:25" s="14" customFormat="1" ht="20.100000000000001" customHeight="1">
      <c r="A18" s="41">
        <v>15</v>
      </c>
      <c r="B18" s="126"/>
      <c r="C18" s="38" t="s">
        <v>47</v>
      </c>
      <c r="D18" s="37">
        <v>5</v>
      </c>
      <c r="E18" s="28">
        <f t="shared" si="0"/>
        <v>5</v>
      </c>
      <c r="F18" s="27">
        <v>82653</v>
      </c>
      <c r="G18" s="25">
        <v>82640</v>
      </c>
      <c r="H18" s="25">
        <v>13</v>
      </c>
      <c r="I18" s="26">
        <f t="shared" si="1"/>
        <v>2.6</v>
      </c>
      <c r="J18" s="25">
        <f t="shared" si="2"/>
        <v>82653</v>
      </c>
      <c r="K18" s="24">
        <f t="shared" si="3"/>
        <v>100</v>
      </c>
      <c r="L18" s="87">
        <f t="shared" si="6"/>
        <v>100</v>
      </c>
      <c r="M18" s="31" t="s">
        <v>3</v>
      </c>
      <c r="N18" s="58">
        <v>77070</v>
      </c>
      <c r="O18" s="58">
        <v>3983</v>
      </c>
      <c r="P18" s="57">
        <f t="shared" si="4"/>
        <v>81053</v>
      </c>
      <c r="Q18" s="90">
        <f t="shared" si="5"/>
        <v>-5570</v>
      </c>
      <c r="R18" s="93"/>
      <c r="S18" s="93"/>
      <c r="T18" s="93"/>
      <c r="U18" s="1"/>
      <c r="V18" s="121" t="s">
        <v>89</v>
      </c>
      <c r="W18" s="128"/>
      <c r="X18" s="128"/>
      <c r="Y18" s="129"/>
    </row>
    <row r="19" spans="1:25" s="14" customFormat="1" ht="20.100000000000001" customHeight="1">
      <c r="A19" s="41">
        <v>16</v>
      </c>
      <c r="B19" s="126"/>
      <c r="C19" s="38" t="s">
        <v>46</v>
      </c>
      <c r="D19" s="37">
        <v>17</v>
      </c>
      <c r="E19" s="28">
        <f t="shared" si="0"/>
        <v>17</v>
      </c>
      <c r="F19" s="27">
        <v>84950</v>
      </c>
      <c r="G19" s="25">
        <v>84898</v>
      </c>
      <c r="H19" s="25">
        <v>52</v>
      </c>
      <c r="I19" s="26">
        <f t="shared" si="1"/>
        <v>3.0588235294117645</v>
      </c>
      <c r="J19" s="25">
        <f t="shared" si="2"/>
        <v>84950</v>
      </c>
      <c r="K19" s="24">
        <f t="shared" si="3"/>
        <v>100</v>
      </c>
      <c r="L19" s="87">
        <f t="shared" si="6"/>
        <v>100</v>
      </c>
      <c r="M19" s="23"/>
      <c r="N19" s="58">
        <v>83377</v>
      </c>
      <c r="O19" s="58">
        <v>0</v>
      </c>
      <c r="P19" s="57">
        <f t="shared" si="4"/>
        <v>83377</v>
      </c>
      <c r="Q19" s="90">
        <f t="shared" si="5"/>
        <v>-1521</v>
      </c>
      <c r="R19" s="93"/>
      <c r="S19" s="93"/>
      <c r="T19" s="93"/>
      <c r="V19" s="82">
        <v>2019</v>
      </c>
      <c r="W19" s="82">
        <v>2020</v>
      </c>
      <c r="X19" s="82">
        <v>2021</v>
      </c>
      <c r="Y19" s="82">
        <v>2022</v>
      </c>
    </row>
    <row r="20" spans="1:25" s="14" customFormat="1" ht="20.100000000000001" customHeight="1">
      <c r="A20" s="41">
        <v>17</v>
      </c>
      <c r="B20" s="127"/>
      <c r="C20" s="40" t="s">
        <v>45</v>
      </c>
      <c r="D20" s="39">
        <v>16</v>
      </c>
      <c r="E20" s="19">
        <f t="shared" si="0"/>
        <v>16</v>
      </c>
      <c r="F20" s="35">
        <v>114016</v>
      </c>
      <c r="G20" s="33">
        <v>106816</v>
      </c>
      <c r="H20" s="33">
        <v>139</v>
      </c>
      <c r="I20" s="34">
        <f t="shared" si="1"/>
        <v>8.6875</v>
      </c>
      <c r="J20" s="33">
        <f t="shared" si="2"/>
        <v>106955</v>
      </c>
      <c r="K20" s="24">
        <f t="shared" si="3"/>
        <v>93.807009542520348</v>
      </c>
      <c r="L20" s="87">
        <f t="shared" si="6"/>
        <v>100</v>
      </c>
      <c r="M20" s="23"/>
      <c r="N20" s="58">
        <v>110357</v>
      </c>
      <c r="O20" s="58">
        <v>6618</v>
      </c>
      <c r="P20" s="57">
        <f t="shared" si="4"/>
        <v>116975</v>
      </c>
      <c r="Q20" s="90">
        <f t="shared" si="5"/>
        <v>3541</v>
      </c>
      <c r="R20" s="93"/>
      <c r="S20" s="93"/>
      <c r="T20" s="93"/>
      <c r="U20" s="86" t="s">
        <v>96</v>
      </c>
      <c r="V20" s="81">
        <v>50</v>
      </c>
      <c r="W20" s="81">
        <v>100</v>
      </c>
      <c r="X20" s="81" t="s">
        <v>3</v>
      </c>
      <c r="Y20" s="81" t="s">
        <v>3</v>
      </c>
    </row>
    <row r="21" spans="1:25" s="14" customFormat="1" ht="20.100000000000001" customHeight="1">
      <c r="A21" s="22">
        <v>18</v>
      </c>
      <c r="B21" s="131" t="s">
        <v>44</v>
      </c>
      <c r="C21" s="38" t="s">
        <v>43</v>
      </c>
      <c r="D21" s="37">
        <v>27</v>
      </c>
      <c r="E21" s="28">
        <f t="shared" si="0"/>
        <v>27</v>
      </c>
      <c r="F21" s="27">
        <v>86119</v>
      </c>
      <c r="G21" s="25">
        <v>86059</v>
      </c>
      <c r="H21" s="25">
        <v>60</v>
      </c>
      <c r="I21" s="26">
        <f t="shared" si="1"/>
        <v>2.2222222222222223</v>
      </c>
      <c r="J21" s="25">
        <f t="shared" si="2"/>
        <v>86119</v>
      </c>
      <c r="K21" s="24">
        <f t="shared" si="3"/>
        <v>100</v>
      </c>
      <c r="L21" s="87">
        <f t="shared" si="6"/>
        <v>100</v>
      </c>
      <c r="M21" s="23"/>
      <c r="N21" s="58">
        <v>85346</v>
      </c>
      <c r="O21" s="58">
        <v>0</v>
      </c>
      <c r="P21" s="57">
        <f t="shared" si="4"/>
        <v>85346</v>
      </c>
      <c r="Q21" s="90">
        <f t="shared" si="5"/>
        <v>-713</v>
      </c>
      <c r="R21" s="93"/>
      <c r="S21" s="93"/>
      <c r="T21" s="93"/>
      <c r="U21" s="14" t="s">
        <v>94</v>
      </c>
      <c r="V21" s="83">
        <v>1039730</v>
      </c>
      <c r="W21" s="83">
        <v>1039730</v>
      </c>
      <c r="X21" s="83"/>
      <c r="Y21" s="83"/>
    </row>
    <row r="22" spans="1:25" s="14" customFormat="1" ht="20.100000000000001" customHeight="1">
      <c r="A22" s="22">
        <v>19</v>
      </c>
      <c r="B22" s="132"/>
      <c r="C22" s="38" t="s">
        <v>42</v>
      </c>
      <c r="D22" s="37">
        <v>8</v>
      </c>
      <c r="E22" s="28">
        <f t="shared" si="0"/>
        <v>8</v>
      </c>
      <c r="F22" s="27">
        <v>30898</v>
      </c>
      <c r="G22" s="25">
        <v>30872</v>
      </c>
      <c r="H22" s="25">
        <v>26</v>
      </c>
      <c r="I22" s="26">
        <f t="shared" si="1"/>
        <v>3.25</v>
      </c>
      <c r="J22" s="25">
        <f t="shared" si="2"/>
        <v>30898</v>
      </c>
      <c r="K22" s="24">
        <f t="shared" si="3"/>
        <v>100</v>
      </c>
      <c r="L22" s="87">
        <f t="shared" si="6"/>
        <v>100</v>
      </c>
      <c r="M22" s="23"/>
      <c r="N22" s="58">
        <v>30767</v>
      </c>
      <c r="O22" s="58">
        <v>0</v>
      </c>
      <c r="P22" s="57">
        <f t="shared" si="4"/>
        <v>30767</v>
      </c>
      <c r="Q22" s="90">
        <f t="shared" si="5"/>
        <v>-105</v>
      </c>
      <c r="R22" s="93"/>
      <c r="S22" s="93"/>
      <c r="T22" s="93"/>
    </row>
    <row r="23" spans="1:25" s="14" customFormat="1" ht="20.100000000000001" customHeight="1">
      <c r="A23" s="22">
        <v>20</v>
      </c>
      <c r="B23" s="132"/>
      <c r="C23" s="38" t="s">
        <v>41</v>
      </c>
      <c r="D23" s="37">
        <v>8</v>
      </c>
      <c r="E23" s="28">
        <f t="shared" si="0"/>
        <v>8</v>
      </c>
      <c r="F23" s="27">
        <v>29351</v>
      </c>
      <c r="G23" s="25">
        <v>29012</v>
      </c>
      <c r="H23" s="25">
        <v>339</v>
      </c>
      <c r="I23" s="26">
        <f t="shared" si="1"/>
        <v>42.375</v>
      </c>
      <c r="J23" s="25">
        <f t="shared" si="2"/>
        <v>29351</v>
      </c>
      <c r="K23" s="24">
        <f t="shared" si="3"/>
        <v>100</v>
      </c>
      <c r="L23" s="87">
        <f t="shared" si="6"/>
        <v>100</v>
      </c>
      <c r="M23" s="23"/>
      <c r="N23" s="58">
        <v>27901</v>
      </c>
      <c r="O23" s="58">
        <v>0</v>
      </c>
      <c r="P23" s="57">
        <f t="shared" si="4"/>
        <v>27901</v>
      </c>
      <c r="Q23" s="90">
        <f t="shared" si="5"/>
        <v>-1111</v>
      </c>
      <c r="R23" s="93"/>
      <c r="S23" s="93"/>
      <c r="T23" s="93"/>
      <c r="U23" s="1"/>
      <c r="V23" s="121" t="s">
        <v>90</v>
      </c>
      <c r="W23" s="128"/>
      <c r="X23" s="128"/>
      <c r="Y23" s="129"/>
    </row>
    <row r="24" spans="1:25" s="14" customFormat="1" ht="20.100000000000001" customHeight="1">
      <c r="A24" s="22">
        <v>21</v>
      </c>
      <c r="B24" s="132"/>
      <c r="C24" s="38" t="s">
        <v>40</v>
      </c>
      <c r="D24" s="37">
        <v>13</v>
      </c>
      <c r="E24" s="28">
        <f t="shared" si="0"/>
        <v>13</v>
      </c>
      <c r="F24" s="27">
        <v>60174</v>
      </c>
      <c r="G24" s="25">
        <v>57654</v>
      </c>
      <c r="H24" s="25">
        <v>2520</v>
      </c>
      <c r="I24" s="26">
        <f t="shared" si="1"/>
        <v>193.84615384615384</v>
      </c>
      <c r="J24" s="25">
        <f t="shared" si="2"/>
        <v>60174</v>
      </c>
      <c r="K24" s="24">
        <f t="shared" si="3"/>
        <v>100</v>
      </c>
      <c r="L24" s="87">
        <f t="shared" si="6"/>
        <v>100</v>
      </c>
      <c r="M24" s="31" t="s">
        <v>3</v>
      </c>
      <c r="N24" s="58">
        <v>54013</v>
      </c>
      <c r="O24" s="58">
        <v>4144</v>
      </c>
      <c r="P24" s="57">
        <f t="shared" si="4"/>
        <v>58157</v>
      </c>
      <c r="Q24" s="90">
        <f t="shared" si="5"/>
        <v>-3641</v>
      </c>
      <c r="R24" s="93"/>
      <c r="S24" s="93"/>
      <c r="T24" s="93"/>
      <c r="V24" s="82">
        <v>2019</v>
      </c>
      <c r="W24" s="82">
        <v>2020</v>
      </c>
      <c r="X24" s="82">
        <v>2021</v>
      </c>
      <c r="Y24" s="82">
        <v>2022</v>
      </c>
    </row>
    <row r="25" spans="1:25" s="14" customFormat="1" ht="20.100000000000001" customHeight="1">
      <c r="A25" s="22">
        <v>22</v>
      </c>
      <c r="B25" s="132"/>
      <c r="C25" s="38" t="s">
        <v>39</v>
      </c>
      <c r="D25" s="37">
        <v>12</v>
      </c>
      <c r="E25" s="28">
        <f t="shared" si="0"/>
        <v>12</v>
      </c>
      <c r="F25" s="27">
        <v>44397</v>
      </c>
      <c r="G25" s="25">
        <v>44341</v>
      </c>
      <c r="H25" s="25">
        <v>56</v>
      </c>
      <c r="I25" s="26">
        <f t="shared" si="1"/>
        <v>4.666666666666667</v>
      </c>
      <c r="J25" s="25">
        <f t="shared" si="2"/>
        <v>44397</v>
      </c>
      <c r="K25" s="24">
        <f t="shared" si="3"/>
        <v>100</v>
      </c>
      <c r="L25" s="87">
        <f t="shared" si="6"/>
        <v>100</v>
      </c>
      <c r="M25" s="23"/>
      <c r="N25" s="58">
        <v>42091</v>
      </c>
      <c r="O25" s="58">
        <v>1886</v>
      </c>
      <c r="P25" s="57">
        <f t="shared" si="4"/>
        <v>43977</v>
      </c>
      <c r="Q25" s="90">
        <f t="shared" si="5"/>
        <v>-2250</v>
      </c>
      <c r="R25" s="93"/>
      <c r="S25" s="93"/>
      <c r="T25" s="93"/>
      <c r="U25" s="86" t="s">
        <v>96</v>
      </c>
      <c r="V25" s="81">
        <v>20</v>
      </c>
      <c r="W25" s="81">
        <v>60</v>
      </c>
      <c r="X25" s="81">
        <v>100</v>
      </c>
      <c r="Y25" s="81" t="s">
        <v>3</v>
      </c>
    </row>
    <row r="26" spans="1:25" s="14" customFormat="1" ht="20.100000000000001" customHeight="1">
      <c r="A26" s="22">
        <v>23</v>
      </c>
      <c r="B26" s="132"/>
      <c r="C26" s="38" t="s">
        <v>38</v>
      </c>
      <c r="D26" s="37">
        <v>4</v>
      </c>
      <c r="E26" s="28">
        <f t="shared" si="0"/>
        <v>4</v>
      </c>
      <c r="F26" s="27">
        <v>9775</v>
      </c>
      <c r="G26" s="25">
        <v>9774</v>
      </c>
      <c r="H26" s="25">
        <v>1</v>
      </c>
      <c r="I26" s="26">
        <f t="shared" si="1"/>
        <v>0.25</v>
      </c>
      <c r="J26" s="25">
        <f t="shared" si="2"/>
        <v>9775</v>
      </c>
      <c r="K26" s="24">
        <f t="shared" si="3"/>
        <v>100</v>
      </c>
      <c r="L26" s="87">
        <f t="shared" si="6"/>
        <v>100</v>
      </c>
      <c r="M26" s="31" t="s">
        <v>3</v>
      </c>
      <c r="N26" s="58">
        <v>9469</v>
      </c>
      <c r="O26" s="58">
        <v>0</v>
      </c>
      <c r="P26" s="57">
        <f t="shared" si="4"/>
        <v>9469</v>
      </c>
      <c r="Q26" s="90">
        <f t="shared" si="5"/>
        <v>-305</v>
      </c>
      <c r="R26" s="93"/>
      <c r="S26" s="93"/>
      <c r="T26" s="93"/>
      <c r="U26" s="14" t="s">
        <v>95</v>
      </c>
      <c r="V26" s="83">
        <v>50685630</v>
      </c>
      <c r="W26" s="83">
        <v>50685630</v>
      </c>
      <c r="X26" s="83">
        <v>50685630</v>
      </c>
      <c r="Y26" s="83"/>
    </row>
    <row r="27" spans="1:25" s="14" customFormat="1" ht="20.100000000000001" customHeight="1">
      <c r="A27" s="41">
        <v>24</v>
      </c>
      <c r="B27" s="133" t="s">
        <v>37</v>
      </c>
      <c r="C27" s="40" t="s">
        <v>36</v>
      </c>
      <c r="D27" s="39">
        <v>26</v>
      </c>
      <c r="E27" s="19">
        <f t="shared" si="0"/>
        <v>0</v>
      </c>
      <c r="F27" s="35">
        <v>168570</v>
      </c>
      <c r="G27" s="33">
        <v>146508</v>
      </c>
      <c r="H27" s="33">
        <v>0</v>
      </c>
      <c r="I27" s="34">
        <f t="shared" si="1"/>
        <v>0</v>
      </c>
      <c r="J27" s="33">
        <f t="shared" si="2"/>
        <v>146508</v>
      </c>
      <c r="K27" s="32">
        <f t="shared" si="3"/>
        <v>86.912261968321772</v>
      </c>
      <c r="L27" s="87">
        <f t="shared" si="6"/>
        <v>100</v>
      </c>
      <c r="M27" s="23"/>
      <c r="N27" s="58">
        <v>166303</v>
      </c>
      <c r="O27" s="58">
        <v>439</v>
      </c>
      <c r="P27" s="57">
        <f t="shared" si="4"/>
        <v>166742</v>
      </c>
      <c r="Q27" s="90">
        <f t="shared" si="5"/>
        <v>19795</v>
      </c>
      <c r="R27" s="93"/>
      <c r="S27" s="93"/>
      <c r="T27" s="93"/>
      <c r="U27" s="84"/>
      <c r="V27" s="84"/>
      <c r="W27" s="84"/>
      <c r="X27" s="84"/>
      <c r="Y27" s="84"/>
    </row>
    <row r="28" spans="1:25" s="14" customFormat="1" ht="20.100000000000001" customHeight="1">
      <c r="A28" s="41">
        <v>25</v>
      </c>
      <c r="B28" s="126"/>
      <c r="C28" s="38" t="s">
        <v>35</v>
      </c>
      <c r="D28" s="37">
        <v>30</v>
      </c>
      <c r="E28" s="28">
        <f t="shared" si="0"/>
        <v>30</v>
      </c>
      <c r="F28" s="27">
        <v>189568</v>
      </c>
      <c r="G28" s="25">
        <v>189384</v>
      </c>
      <c r="H28" s="25">
        <v>184</v>
      </c>
      <c r="I28" s="26">
        <f t="shared" si="1"/>
        <v>6.1333333333333337</v>
      </c>
      <c r="J28" s="25">
        <f t="shared" si="2"/>
        <v>189568</v>
      </c>
      <c r="K28" s="24">
        <f t="shared" si="3"/>
        <v>100</v>
      </c>
      <c r="L28" s="87">
        <f t="shared" si="6"/>
        <v>100</v>
      </c>
      <c r="M28" s="23"/>
      <c r="N28" s="58">
        <v>187069</v>
      </c>
      <c r="O28" s="58">
        <v>0</v>
      </c>
      <c r="P28" s="57">
        <f t="shared" si="4"/>
        <v>187069</v>
      </c>
      <c r="Q28" s="90">
        <f t="shared" si="5"/>
        <v>-2315</v>
      </c>
      <c r="R28" s="93"/>
      <c r="S28" s="93"/>
      <c r="T28" s="93"/>
      <c r="U28" s="84"/>
      <c r="V28" s="84"/>
      <c r="W28" s="84"/>
      <c r="X28" s="84"/>
      <c r="Y28" s="84"/>
    </row>
    <row r="29" spans="1:25" s="14" customFormat="1" ht="20.100000000000001" customHeight="1">
      <c r="A29" s="41">
        <v>26</v>
      </c>
      <c r="B29" s="126"/>
      <c r="C29" s="40" t="s">
        <v>34</v>
      </c>
      <c r="D29" s="39">
        <v>19</v>
      </c>
      <c r="E29" s="19">
        <f t="shared" si="0"/>
        <v>19</v>
      </c>
      <c r="F29" s="35">
        <v>103650</v>
      </c>
      <c r="G29" s="33">
        <v>102590</v>
      </c>
      <c r="H29" s="33">
        <v>214</v>
      </c>
      <c r="I29" s="34">
        <f t="shared" si="1"/>
        <v>11.263157894736842</v>
      </c>
      <c r="J29" s="33">
        <f t="shared" si="2"/>
        <v>102804</v>
      </c>
      <c r="K29" s="24">
        <f t="shared" si="3"/>
        <v>99.183791606367592</v>
      </c>
      <c r="L29" s="87">
        <f t="shared" si="6"/>
        <v>100</v>
      </c>
      <c r="M29" s="31" t="s">
        <v>3</v>
      </c>
      <c r="N29" s="58">
        <v>73550</v>
      </c>
      <c r="O29" s="58">
        <v>29556</v>
      </c>
      <c r="P29" s="57">
        <f t="shared" si="4"/>
        <v>103106</v>
      </c>
      <c r="Q29" s="90">
        <f t="shared" si="5"/>
        <v>-29040</v>
      </c>
      <c r="R29" s="93"/>
      <c r="S29" s="93"/>
      <c r="T29" s="93"/>
      <c r="U29" s="84"/>
      <c r="V29" s="84"/>
      <c r="W29" s="84"/>
      <c r="X29" s="84"/>
      <c r="Y29" s="84"/>
    </row>
    <row r="30" spans="1:25" s="14" customFormat="1" ht="20.100000000000001" customHeight="1">
      <c r="A30" s="41">
        <v>27</v>
      </c>
      <c r="B30" s="126"/>
      <c r="C30" s="38" t="s">
        <v>33</v>
      </c>
      <c r="D30" s="37">
        <v>5</v>
      </c>
      <c r="E30" s="28">
        <f t="shared" si="0"/>
        <v>5</v>
      </c>
      <c r="F30" s="27">
        <v>66051</v>
      </c>
      <c r="G30" s="25">
        <v>66008</v>
      </c>
      <c r="H30" s="25">
        <v>43</v>
      </c>
      <c r="I30" s="26">
        <f t="shared" si="1"/>
        <v>8.6</v>
      </c>
      <c r="J30" s="25">
        <f t="shared" si="2"/>
        <v>66051</v>
      </c>
      <c r="K30" s="24">
        <f t="shared" si="3"/>
        <v>100</v>
      </c>
      <c r="L30" s="87">
        <f t="shared" si="6"/>
        <v>100</v>
      </c>
      <c r="M30" s="23"/>
      <c r="N30" s="58">
        <v>65906</v>
      </c>
      <c r="O30" s="58">
        <v>0</v>
      </c>
      <c r="P30" s="57">
        <f t="shared" si="4"/>
        <v>65906</v>
      </c>
      <c r="Q30" s="90">
        <f t="shared" si="5"/>
        <v>-102</v>
      </c>
      <c r="R30" s="93"/>
      <c r="S30" s="93"/>
      <c r="T30" s="93"/>
      <c r="U30" s="84"/>
      <c r="V30" s="84"/>
      <c r="W30" s="84"/>
      <c r="X30" s="84"/>
      <c r="Y30" s="84"/>
    </row>
    <row r="31" spans="1:25" s="14" customFormat="1" ht="20.100000000000001" customHeight="1">
      <c r="A31" s="41">
        <v>28</v>
      </c>
      <c r="B31" s="126"/>
      <c r="C31" s="38" t="s">
        <v>32</v>
      </c>
      <c r="D31" s="37">
        <v>22</v>
      </c>
      <c r="E31" s="28">
        <f t="shared" si="0"/>
        <v>22</v>
      </c>
      <c r="F31" s="27">
        <v>146809</v>
      </c>
      <c r="G31" s="25">
        <v>146661</v>
      </c>
      <c r="H31" s="25">
        <v>148</v>
      </c>
      <c r="I31" s="26">
        <f t="shared" si="1"/>
        <v>6.7272727272727275</v>
      </c>
      <c r="J31" s="25">
        <f t="shared" si="2"/>
        <v>146809</v>
      </c>
      <c r="K31" s="24">
        <f t="shared" si="3"/>
        <v>100</v>
      </c>
      <c r="L31" s="87">
        <f t="shared" si="6"/>
        <v>100</v>
      </c>
      <c r="M31" s="23"/>
      <c r="N31" s="58">
        <v>146082</v>
      </c>
      <c r="O31" s="58">
        <v>0</v>
      </c>
      <c r="P31" s="57">
        <f t="shared" si="4"/>
        <v>146082</v>
      </c>
      <c r="Q31" s="90">
        <f t="shared" si="5"/>
        <v>-579</v>
      </c>
      <c r="R31" s="93"/>
      <c r="S31" s="93"/>
      <c r="T31" s="93"/>
      <c r="U31" s="84"/>
      <c r="V31" s="84"/>
      <c r="W31" s="84"/>
      <c r="X31" s="84"/>
      <c r="Y31" s="84"/>
    </row>
    <row r="32" spans="1:25" s="14" customFormat="1" ht="20.100000000000001" customHeight="1">
      <c r="A32" s="41">
        <v>29</v>
      </c>
      <c r="B32" s="126"/>
      <c r="C32" s="38" t="s">
        <v>31</v>
      </c>
      <c r="D32" s="37">
        <v>10</v>
      </c>
      <c r="E32" s="28">
        <f t="shared" si="0"/>
        <v>10</v>
      </c>
      <c r="F32" s="27">
        <v>161949</v>
      </c>
      <c r="G32" s="25">
        <v>161944</v>
      </c>
      <c r="H32" s="25">
        <v>5</v>
      </c>
      <c r="I32" s="26">
        <f t="shared" si="1"/>
        <v>0.5</v>
      </c>
      <c r="J32" s="25">
        <f t="shared" si="2"/>
        <v>161949</v>
      </c>
      <c r="K32" s="24">
        <f t="shared" si="3"/>
        <v>100</v>
      </c>
      <c r="L32" s="87">
        <f t="shared" si="6"/>
        <v>100</v>
      </c>
      <c r="M32" s="23"/>
      <c r="N32" s="58">
        <v>161737</v>
      </c>
      <c r="O32" s="58">
        <v>0</v>
      </c>
      <c r="P32" s="57">
        <f t="shared" si="4"/>
        <v>161737</v>
      </c>
      <c r="Q32" s="90">
        <f t="shared" si="5"/>
        <v>-207</v>
      </c>
      <c r="R32" s="93"/>
      <c r="S32" s="93"/>
      <c r="T32" s="93"/>
      <c r="U32" s="84"/>
      <c r="V32" s="84"/>
      <c r="W32" s="84"/>
      <c r="X32" s="84"/>
      <c r="Y32" s="84"/>
    </row>
    <row r="33" spans="1:25" s="14" customFormat="1" ht="20.100000000000001" customHeight="1">
      <c r="A33" s="41">
        <v>30</v>
      </c>
      <c r="B33" s="126"/>
      <c r="C33" s="38" t="s">
        <v>30</v>
      </c>
      <c r="D33" s="37">
        <v>17</v>
      </c>
      <c r="E33" s="28">
        <f t="shared" si="0"/>
        <v>17</v>
      </c>
      <c r="F33" s="27">
        <v>93071</v>
      </c>
      <c r="G33" s="25">
        <v>93070</v>
      </c>
      <c r="H33" s="25">
        <v>1</v>
      </c>
      <c r="I33" s="26">
        <f t="shared" si="1"/>
        <v>5.8823529411764705E-2</v>
      </c>
      <c r="J33" s="25">
        <f t="shared" si="2"/>
        <v>93071</v>
      </c>
      <c r="K33" s="24">
        <f t="shared" si="3"/>
        <v>100</v>
      </c>
      <c r="L33" s="87">
        <f t="shared" si="6"/>
        <v>100</v>
      </c>
      <c r="M33" s="23"/>
      <c r="N33" s="58">
        <v>92617</v>
      </c>
      <c r="O33" s="58">
        <v>0</v>
      </c>
      <c r="P33" s="57">
        <f t="shared" si="4"/>
        <v>92617</v>
      </c>
      <c r="Q33" s="90">
        <f t="shared" si="5"/>
        <v>-453</v>
      </c>
      <c r="R33" s="93"/>
      <c r="S33" s="93"/>
      <c r="T33" s="93"/>
      <c r="U33" s="84"/>
      <c r="V33" s="84"/>
      <c r="W33" s="84"/>
      <c r="X33" s="84"/>
      <c r="Y33" s="84"/>
    </row>
    <row r="34" spans="1:25" s="14" customFormat="1" ht="20.100000000000001" customHeight="1">
      <c r="A34" s="41">
        <v>31</v>
      </c>
      <c r="B34" s="126"/>
      <c r="C34" s="38" t="s">
        <v>29</v>
      </c>
      <c r="D34" s="37">
        <v>8</v>
      </c>
      <c r="E34" s="28">
        <f t="shared" si="0"/>
        <v>8</v>
      </c>
      <c r="F34" s="27">
        <v>185170</v>
      </c>
      <c r="G34" s="25">
        <v>185155</v>
      </c>
      <c r="H34" s="25">
        <v>15</v>
      </c>
      <c r="I34" s="26">
        <f t="shared" si="1"/>
        <v>1.875</v>
      </c>
      <c r="J34" s="25">
        <f t="shared" si="2"/>
        <v>185170</v>
      </c>
      <c r="K34" s="24">
        <f t="shared" si="3"/>
        <v>100</v>
      </c>
      <c r="L34" s="87">
        <f t="shared" si="6"/>
        <v>100</v>
      </c>
      <c r="M34" s="23"/>
      <c r="N34" s="58">
        <v>183399</v>
      </c>
      <c r="O34" s="58">
        <v>0</v>
      </c>
      <c r="P34" s="57">
        <f t="shared" si="4"/>
        <v>183399</v>
      </c>
      <c r="Q34" s="90">
        <f t="shared" si="5"/>
        <v>-1756</v>
      </c>
      <c r="R34" s="93"/>
      <c r="S34" s="93"/>
      <c r="T34" s="93"/>
      <c r="U34" s="84"/>
      <c r="V34" s="84"/>
      <c r="W34" s="84"/>
      <c r="X34" s="84"/>
      <c r="Y34" s="84"/>
    </row>
    <row r="35" spans="1:25" s="14" customFormat="1" ht="20.100000000000001" customHeight="1">
      <c r="A35" s="41">
        <v>32</v>
      </c>
      <c r="B35" s="126"/>
      <c r="C35" s="40" t="s">
        <v>28</v>
      </c>
      <c r="D35" s="39">
        <v>26</v>
      </c>
      <c r="E35" s="19">
        <f t="shared" si="0"/>
        <v>26</v>
      </c>
      <c r="F35" s="35">
        <v>186214</v>
      </c>
      <c r="G35" s="33">
        <v>185094</v>
      </c>
      <c r="H35" s="33">
        <v>190</v>
      </c>
      <c r="I35" s="34">
        <f t="shared" si="1"/>
        <v>7.3076923076923075</v>
      </c>
      <c r="J35" s="33">
        <f t="shared" si="2"/>
        <v>185284</v>
      </c>
      <c r="K35" s="24">
        <f t="shared" si="3"/>
        <v>99.50057460770941</v>
      </c>
      <c r="L35" s="87">
        <f t="shared" si="6"/>
        <v>100</v>
      </c>
      <c r="M35" s="31" t="s">
        <v>3</v>
      </c>
      <c r="N35" s="58">
        <v>165032</v>
      </c>
      <c r="O35" s="58">
        <v>19077</v>
      </c>
      <c r="P35" s="57">
        <f t="shared" si="4"/>
        <v>184109</v>
      </c>
      <c r="Q35" s="90">
        <f t="shared" si="5"/>
        <v>-20062</v>
      </c>
      <c r="R35" s="93"/>
      <c r="S35" s="93"/>
      <c r="T35" s="93"/>
      <c r="U35" s="84"/>
      <c r="V35" s="84"/>
      <c r="W35" s="84"/>
      <c r="X35" s="84"/>
      <c r="Y35" s="84"/>
    </row>
    <row r="36" spans="1:25" s="14" customFormat="1" ht="20.100000000000001" customHeight="1">
      <c r="A36" s="41">
        <v>33</v>
      </c>
      <c r="B36" s="126"/>
      <c r="C36" s="38" t="s">
        <v>27</v>
      </c>
      <c r="D36" s="37">
        <v>11</v>
      </c>
      <c r="E36" s="28">
        <f t="shared" si="0"/>
        <v>11</v>
      </c>
      <c r="F36" s="27">
        <v>64519</v>
      </c>
      <c r="G36" s="25">
        <v>64488</v>
      </c>
      <c r="H36" s="25">
        <v>31</v>
      </c>
      <c r="I36" s="26">
        <f t="shared" si="1"/>
        <v>2.8181818181818183</v>
      </c>
      <c r="J36" s="25">
        <f t="shared" si="2"/>
        <v>64519</v>
      </c>
      <c r="K36" s="24">
        <f t="shared" si="3"/>
        <v>100</v>
      </c>
      <c r="L36" s="87">
        <f t="shared" si="6"/>
        <v>100</v>
      </c>
      <c r="M36" s="23"/>
      <c r="N36" s="58">
        <v>64011</v>
      </c>
      <c r="O36" s="58">
        <v>0</v>
      </c>
      <c r="P36" s="57">
        <f t="shared" si="4"/>
        <v>64011</v>
      </c>
      <c r="Q36" s="90">
        <f t="shared" si="5"/>
        <v>-477</v>
      </c>
      <c r="R36" s="93"/>
      <c r="S36" s="93"/>
      <c r="T36" s="93"/>
      <c r="U36" s="84"/>
      <c r="V36" s="84"/>
      <c r="W36" s="84"/>
      <c r="X36" s="84"/>
      <c r="Y36" s="84"/>
    </row>
    <row r="37" spans="1:25" s="14" customFormat="1" ht="20.100000000000001" customHeight="1">
      <c r="A37" s="41">
        <v>34</v>
      </c>
      <c r="B37" s="126"/>
      <c r="C37" s="38" t="s">
        <v>26</v>
      </c>
      <c r="D37" s="37">
        <v>8</v>
      </c>
      <c r="E37" s="28">
        <f t="shared" si="0"/>
        <v>8</v>
      </c>
      <c r="F37" s="27">
        <v>38000</v>
      </c>
      <c r="G37" s="25">
        <v>37956</v>
      </c>
      <c r="H37" s="25">
        <v>44</v>
      </c>
      <c r="I37" s="26">
        <f t="shared" si="1"/>
        <v>5.5</v>
      </c>
      <c r="J37" s="25">
        <f t="shared" si="2"/>
        <v>38000</v>
      </c>
      <c r="K37" s="24">
        <f t="shared" si="3"/>
        <v>100</v>
      </c>
      <c r="L37" s="87">
        <f t="shared" si="6"/>
        <v>100</v>
      </c>
      <c r="M37" s="31" t="s">
        <v>3</v>
      </c>
      <c r="N37" s="58">
        <v>36596</v>
      </c>
      <c r="O37" s="58">
        <v>1062</v>
      </c>
      <c r="P37" s="57">
        <f t="shared" si="4"/>
        <v>37658</v>
      </c>
      <c r="Q37" s="90">
        <f t="shared" si="5"/>
        <v>-1360</v>
      </c>
      <c r="R37" s="93"/>
      <c r="S37" s="93"/>
      <c r="T37" s="93"/>
      <c r="U37" s="84"/>
      <c r="V37" s="84"/>
      <c r="W37" s="84"/>
      <c r="X37" s="84"/>
      <c r="Y37" s="84"/>
    </row>
    <row r="38" spans="1:25" s="14" customFormat="1" ht="20.100000000000001" customHeight="1">
      <c r="A38" s="41">
        <v>35</v>
      </c>
      <c r="B38" s="126"/>
      <c r="C38" s="38" t="s">
        <v>25</v>
      </c>
      <c r="D38" s="37">
        <v>15</v>
      </c>
      <c r="E38" s="28">
        <f t="shared" si="0"/>
        <v>15</v>
      </c>
      <c r="F38" s="27">
        <v>120141</v>
      </c>
      <c r="G38" s="25">
        <v>120133</v>
      </c>
      <c r="H38" s="25">
        <v>8</v>
      </c>
      <c r="I38" s="26">
        <f t="shared" si="1"/>
        <v>0.53333333333333333</v>
      </c>
      <c r="J38" s="25">
        <f t="shared" si="2"/>
        <v>120141</v>
      </c>
      <c r="K38" s="24">
        <f t="shared" si="3"/>
        <v>100</v>
      </c>
      <c r="L38" s="87">
        <f t="shared" si="6"/>
        <v>100</v>
      </c>
      <c r="M38" s="23"/>
      <c r="N38" s="58">
        <v>119904</v>
      </c>
      <c r="O38" s="58">
        <v>0</v>
      </c>
      <c r="P38" s="57">
        <f t="shared" si="4"/>
        <v>119904</v>
      </c>
      <c r="Q38" s="90">
        <f t="shared" si="5"/>
        <v>-229</v>
      </c>
      <c r="R38" s="93"/>
      <c r="S38" s="93"/>
      <c r="T38" s="93"/>
      <c r="U38" s="84"/>
      <c r="V38" s="84"/>
      <c r="W38" s="84"/>
      <c r="X38" s="84"/>
      <c r="Y38" s="84"/>
    </row>
    <row r="39" spans="1:25" s="14" customFormat="1" ht="20.100000000000001" customHeight="1">
      <c r="A39" s="41">
        <v>36</v>
      </c>
      <c r="B39" s="126"/>
      <c r="C39" s="38" t="s">
        <v>24</v>
      </c>
      <c r="D39" s="37">
        <v>7</v>
      </c>
      <c r="E39" s="28">
        <f t="shared" si="0"/>
        <v>7</v>
      </c>
      <c r="F39" s="27">
        <v>57214</v>
      </c>
      <c r="G39" s="25">
        <v>57203</v>
      </c>
      <c r="H39" s="25">
        <v>11</v>
      </c>
      <c r="I39" s="26">
        <f t="shared" si="1"/>
        <v>1.5714285714285714</v>
      </c>
      <c r="J39" s="25">
        <f t="shared" si="2"/>
        <v>57214</v>
      </c>
      <c r="K39" s="24">
        <f t="shared" si="3"/>
        <v>100</v>
      </c>
      <c r="L39" s="87">
        <f t="shared" si="6"/>
        <v>100</v>
      </c>
      <c r="M39" s="23"/>
      <c r="N39" s="58">
        <v>57521</v>
      </c>
      <c r="O39" s="58">
        <v>0</v>
      </c>
      <c r="P39" s="57">
        <f t="shared" si="4"/>
        <v>57521</v>
      </c>
      <c r="Q39" s="90">
        <f t="shared" si="5"/>
        <v>318</v>
      </c>
      <c r="R39" s="93"/>
      <c r="S39" s="93"/>
      <c r="T39" s="93"/>
      <c r="U39" s="84"/>
      <c r="V39" s="84"/>
      <c r="W39" s="84"/>
      <c r="X39" s="84"/>
      <c r="Y39" s="84"/>
    </row>
    <row r="40" spans="1:25" s="14" customFormat="1" ht="20.100000000000001" customHeight="1">
      <c r="A40" s="41">
        <v>37</v>
      </c>
      <c r="B40" s="126"/>
      <c r="C40" s="38" t="s">
        <v>23</v>
      </c>
      <c r="D40" s="37">
        <v>6</v>
      </c>
      <c r="E40" s="28">
        <f t="shared" si="0"/>
        <v>6</v>
      </c>
      <c r="F40" s="27">
        <v>95815</v>
      </c>
      <c r="G40" s="25">
        <v>95663</v>
      </c>
      <c r="H40" s="25">
        <v>152</v>
      </c>
      <c r="I40" s="26">
        <f t="shared" si="1"/>
        <v>25.333333333333332</v>
      </c>
      <c r="J40" s="25">
        <f t="shared" si="2"/>
        <v>95815</v>
      </c>
      <c r="K40" s="24">
        <f t="shared" si="3"/>
        <v>100</v>
      </c>
      <c r="L40" s="87">
        <f t="shared" si="6"/>
        <v>100</v>
      </c>
      <c r="M40" s="23"/>
      <c r="N40" s="58">
        <v>93306</v>
      </c>
      <c r="O40" s="58">
        <v>0</v>
      </c>
      <c r="P40" s="57">
        <f t="shared" si="4"/>
        <v>93306</v>
      </c>
      <c r="Q40" s="90">
        <f t="shared" si="5"/>
        <v>-2357</v>
      </c>
      <c r="R40" s="93"/>
      <c r="S40" s="93"/>
      <c r="T40" s="93"/>
      <c r="U40" s="84"/>
      <c r="V40" s="84"/>
      <c r="W40" s="84"/>
      <c r="X40" s="84"/>
      <c r="Y40" s="84"/>
    </row>
    <row r="41" spans="1:25" s="14" customFormat="1" ht="20.100000000000001" customHeight="1">
      <c r="A41" s="41">
        <v>38</v>
      </c>
      <c r="B41" s="126"/>
      <c r="C41" s="40" t="s">
        <v>22</v>
      </c>
      <c r="D41" s="39">
        <v>5</v>
      </c>
      <c r="E41" s="19">
        <f t="shared" si="0"/>
        <v>5</v>
      </c>
      <c r="F41" s="35">
        <v>90439</v>
      </c>
      <c r="G41" s="33">
        <v>81547</v>
      </c>
      <c r="H41" s="33">
        <v>5970</v>
      </c>
      <c r="I41" s="34">
        <f t="shared" si="1"/>
        <v>1194</v>
      </c>
      <c r="J41" s="33">
        <f t="shared" si="2"/>
        <v>87517</v>
      </c>
      <c r="K41" s="24">
        <f t="shared" si="3"/>
        <v>96.769092979798543</v>
      </c>
      <c r="L41" s="87">
        <f t="shared" si="6"/>
        <v>100</v>
      </c>
      <c r="M41" s="31" t="s">
        <v>3</v>
      </c>
      <c r="N41" s="58">
        <v>66964</v>
      </c>
      <c r="O41" s="58">
        <v>15695</v>
      </c>
      <c r="P41" s="57">
        <f t="shared" si="4"/>
        <v>82659</v>
      </c>
      <c r="Q41" s="90">
        <f t="shared" si="5"/>
        <v>-14583</v>
      </c>
      <c r="R41" s="93"/>
      <c r="S41" s="93"/>
      <c r="T41" s="93"/>
      <c r="U41" s="84"/>
      <c r="V41" s="84"/>
      <c r="W41" s="84"/>
      <c r="X41" s="84"/>
      <c r="Y41" s="84"/>
    </row>
    <row r="42" spans="1:25" s="14" customFormat="1" ht="20.100000000000001" customHeight="1">
      <c r="A42" s="41">
        <v>39</v>
      </c>
      <c r="B42" s="126"/>
      <c r="C42" s="40" t="s">
        <v>21</v>
      </c>
      <c r="D42" s="39">
        <v>9</v>
      </c>
      <c r="E42" s="19">
        <f t="shared" si="0"/>
        <v>0</v>
      </c>
      <c r="F42" s="35">
        <v>52707</v>
      </c>
      <c r="G42" s="33">
        <v>50121</v>
      </c>
      <c r="H42" s="33">
        <v>0</v>
      </c>
      <c r="I42" s="34">
        <f t="shared" si="1"/>
        <v>0</v>
      </c>
      <c r="J42" s="33">
        <f t="shared" si="2"/>
        <v>50121</v>
      </c>
      <c r="K42" s="24">
        <f t="shared" si="3"/>
        <v>95.093630827024882</v>
      </c>
      <c r="L42" s="87">
        <f t="shared" si="6"/>
        <v>100</v>
      </c>
      <c r="M42" s="23"/>
      <c r="N42" s="58">
        <v>53064</v>
      </c>
      <c r="O42" s="58">
        <v>1098</v>
      </c>
      <c r="P42" s="57">
        <f t="shared" si="4"/>
        <v>54162</v>
      </c>
      <c r="Q42" s="90">
        <f t="shared" si="5"/>
        <v>2943</v>
      </c>
      <c r="R42" s="93"/>
      <c r="S42" s="93"/>
      <c r="T42" s="93"/>
      <c r="U42" s="84"/>
      <c r="V42" s="84"/>
      <c r="W42" s="84"/>
      <c r="X42" s="84"/>
      <c r="Y42" s="84"/>
    </row>
    <row r="43" spans="1:25" s="14" customFormat="1" ht="20.100000000000001" customHeight="1">
      <c r="A43" s="41">
        <v>40</v>
      </c>
      <c r="B43" s="126"/>
      <c r="C43" s="40" t="s">
        <v>20</v>
      </c>
      <c r="D43" s="39">
        <v>4</v>
      </c>
      <c r="E43" s="19">
        <f t="shared" si="0"/>
        <v>4</v>
      </c>
      <c r="F43" s="35">
        <v>22846</v>
      </c>
      <c r="G43" s="33">
        <v>21654</v>
      </c>
      <c r="H43" s="33">
        <v>35</v>
      </c>
      <c r="I43" s="34">
        <f t="shared" si="1"/>
        <v>8.75</v>
      </c>
      <c r="J43" s="33">
        <f t="shared" si="2"/>
        <v>21689</v>
      </c>
      <c r="K43" s="24">
        <f t="shared" si="3"/>
        <v>94.935656132364528</v>
      </c>
      <c r="L43" s="87">
        <f t="shared" si="6"/>
        <v>100</v>
      </c>
      <c r="M43" s="23"/>
      <c r="N43" s="58">
        <v>15091</v>
      </c>
      <c r="O43" s="58">
        <v>7539</v>
      </c>
      <c r="P43" s="57">
        <f t="shared" si="4"/>
        <v>22630</v>
      </c>
      <c r="Q43" s="90">
        <f t="shared" si="5"/>
        <v>-6563</v>
      </c>
      <c r="R43" s="93"/>
      <c r="S43" s="93"/>
      <c r="T43" s="93"/>
      <c r="U43" s="84"/>
      <c r="V43" s="84"/>
      <c r="W43" s="84"/>
      <c r="X43" s="84"/>
      <c r="Y43" s="84"/>
    </row>
    <row r="44" spans="1:25" s="14" customFormat="1" ht="20.100000000000001" customHeight="1">
      <c r="A44" s="41">
        <v>41</v>
      </c>
      <c r="B44" s="126"/>
      <c r="C44" s="40" t="s">
        <v>19</v>
      </c>
      <c r="D44" s="39">
        <v>3</v>
      </c>
      <c r="E44" s="19">
        <f t="shared" si="0"/>
        <v>3</v>
      </c>
      <c r="F44" s="35">
        <v>43861</v>
      </c>
      <c r="G44" s="33">
        <v>27033</v>
      </c>
      <c r="H44" s="33">
        <v>60</v>
      </c>
      <c r="I44" s="34">
        <f t="shared" si="1"/>
        <v>20</v>
      </c>
      <c r="J44" s="33">
        <f t="shared" si="2"/>
        <v>27093</v>
      </c>
      <c r="K44" s="32">
        <f t="shared" si="3"/>
        <v>61.770137479765616</v>
      </c>
      <c r="L44" s="87">
        <f t="shared" si="6"/>
        <v>100</v>
      </c>
      <c r="M44" s="31" t="s">
        <v>3</v>
      </c>
      <c r="N44" s="58">
        <v>20466</v>
      </c>
      <c r="O44" s="58">
        <v>23367</v>
      </c>
      <c r="P44" s="57">
        <f t="shared" si="4"/>
        <v>43833</v>
      </c>
      <c r="Q44" s="90">
        <f t="shared" si="5"/>
        <v>-6567</v>
      </c>
      <c r="R44" s="93"/>
      <c r="S44" s="93"/>
      <c r="T44" s="93"/>
      <c r="U44" s="84"/>
      <c r="V44" s="84"/>
      <c r="W44" s="84"/>
      <c r="X44" s="84"/>
      <c r="Y44" s="84"/>
    </row>
    <row r="45" spans="1:25" s="14" customFormat="1" ht="20.100000000000001" customHeight="1">
      <c r="A45" s="41">
        <v>42</v>
      </c>
      <c r="B45" s="126"/>
      <c r="C45" s="40" t="s">
        <v>18</v>
      </c>
      <c r="D45" s="39">
        <v>8</v>
      </c>
      <c r="E45" s="19">
        <f t="shared" si="0"/>
        <v>8</v>
      </c>
      <c r="F45" s="35">
        <v>161211</v>
      </c>
      <c r="G45" s="33">
        <v>159321</v>
      </c>
      <c r="H45" s="33">
        <v>14</v>
      </c>
      <c r="I45" s="34">
        <f t="shared" si="1"/>
        <v>1.75</v>
      </c>
      <c r="J45" s="33">
        <f t="shared" si="2"/>
        <v>159335</v>
      </c>
      <c r="K45" s="24">
        <f t="shared" si="3"/>
        <v>98.836307696124962</v>
      </c>
      <c r="L45" s="87">
        <f t="shared" si="6"/>
        <v>100</v>
      </c>
      <c r="M45" s="23"/>
      <c r="N45" s="58">
        <v>155586</v>
      </c>
      <c r="O45" s="58">
        <v>0</v>
      </c>
      <c r="P45" s="57">
        <f t="shared" si="4"/>
        <v>155586</v>
      </c>
      <c r="Q45" s="90">
        <f t="shared" si="5"/>
        <v>-3735</v>
      </c>
      <c r="R45" s="93"/>
      <c r="S45" s="93"/>
      <c r="T45" s="93"/>
      <c r="U45" s="84"/>
      <c r="V45" s="84"/>
      <c r="W45" s="84"/>
      <c r="X45" s="84"/>
      <c r="Y45" s="84"/>
    </row>
    <row r="46" spans="1:25" s="14" customFormat="1" ht="20.100000000000001" customHeight="1">
      <c r="A46" s="41">
        <v>43</v>
      </c>
      <c r="B46" s="127"/>
      <c r="C46" s="38" t="s">
        <v>17</v>
      </c>
      <c r="D46" s="37">
        <v>12</v>
      </c>
      <c r="E46" s="28">
        <f t="shared" si="0"/>
        <v>12</v>
      </c>
      <c r="F46" s="27">
        <v>69387</v>
      </c>
      <c r="G46" s="25">
        <v>69373</v>
      </c>
      <c r="H46" s="25">
        <v>14</v>
      </c>
      <c r="I46" s="26">
        <f t="shared" si="1"/>
        <v>1.1666666666666667</v>
      </c>
      <c r="J46" s="25">
        <f t="shared" si="2"/>
        <v>69387</v>
      </c>
      <c r="K46" s="24">
        <f t="shared" si="3"/>
        <v>100</v>
      </c>
      <c r="L46" s="87">
        <f t="shared" si="6"/>
        <v>100</v>
      </c>
      <c r="M46" s="23"/>
      <c r="N46" s="58">
        <v>69230</v>
      </c>
      <c r="O46" s="58">
        <v>0</v>
      </c>
      <c r="P46" s="57">
        <f t="shared" si="4"/>
        <v>69230</v>
      </c>
      <c r="Q46" s="90">
        <f t="shared" si="5"/>
        <v>-143</v>
      </c>
      <c r="R46" s="93"/>
      <c r="S46" s="93"/>
      <c r="T46" s="93"/>
      <c r="U46" s="84"/>
      <c r="V46" s="84"/>
      <c r="W46" s="84"/>
      <c r="X46" s="84"/>
      <c r="Y46" s="84"/>
    </row>
    <row r="47" spans="1:25" s="14" customFormat="1" ht="20.100000000000001" customHeight="1">
      <c r="A47" s="22">
        <v>44</v>
      </c>
      <c r="B47" s="134" t="s">
        <v>16</v>
      </c>
      <c r="C47" s="38" t="s">
        <v>16</v>
      </c>
      <c r="D47" s="37">
        <v>34</v>
      </c>
      <c r="E47" s="28">
        <f t="shared" si="0"/>
        <v>34</v>
      </c>
      <c r="F47" s="27">
        <v>148529</v>
      </c>
      <c r="G47" s="25">
        <v>148431</v>
      </c>
      <c r="H47" s="25">
        <v>98</v>
      </c>
      <c r="I47" s="26">
        <f t="shared" si="1"/>
        <v>2.8823529411764706</v>
      </c>
      <c r="J47" s="25">
        <f t="shared" si="2"/>
        <v>148529</v>
      </c>
      <c r="K47" s="24">
        <f t="shared" si="3"/>
        <v>100</v>
      </c>
      <c r="L47" s="87">
        <f t="shared" si="6"/>
        <v>100</v>
      </c>
      <c r="M47" s="23"/>
      <c r="N47" s="58">
        <v>147145</v>
      </c>
      <c r="O47" s="58">
        <v>0</v>
      </c>
      <c r="P47" s="57">
        <f t="shared" si="4"/>
        <v>147145</v>
      </c>
      <c r="Q47" s="90">
        <f t="shared" si="5"/>
        <v>-1286</v>
      </c>
      <c r="R47" s="93"/>
      <c r="S47" s="93"/>
      <c r="T47" s="93"/>
      <c r="U47" s="84"/>
      <c r="V47" s="84"/>
      <c r="W47" s="84"/>
      <c r="X47" s="84"/>
      <c r="Y47" s="84"/>
    </row>
    <row r="48" spans="1:25" s="14" customFormat="1" ht="20.100000000000001" customHeight="1">
      <c r="A48" s="22">
        <v>45</v>
      </c>
      <c r="B48" s="135"/>
      <c r="C48" s="38" t="s">
        <v>15</v>
      </c>
      <c r="D48" s="37">
        <v>16</v>
      </c>
      <c r="E48" s="28">
        <f t="shared" si="0"/>
        <v>16</v>
      </c>
      <c r="F48" s="27">
        <v>98668</v>
      </c>
      <c r="G48" s="25">
        <v>98652</v>
      </c>
      <c r="H48" s="25">
        <v>16</v>
      </c>
      <c r="I48" s="26">
        <f t="shared" si="1"/>
        <v>1</v>
      </c>
      <c r="J48" s="25">
        <f t="shared" si="2"/>
        <v>98668</v>
      </c>
      <c r="K48" s="24">
        <f t="shared" si="3"/>
        <v>100</v>
      </c>
      <c r="L48" s="87">
        <f t="shared" si="6"/>
        <v>100</v>
      </c>
      <c r="M48" s="23"/>
      <c r="N48" s="58">
        <v>95935</v>
      </c>
      <c r="O48" s="58">
        <v>0</v>
      </c>
      <c r="P48" s="57">
        <f t="shared" si="4"/>
        <v>95935</v>
      </c>
      <c r="Q48" s="90">
        <f t="shared" si="5"/>
        <v>-2717</v>
      </c>
      <c r="R48" s="93"/>
      <c r="S48" s="93"/>
      <c r="T48" s="93"/>
      <c r="U48" s="84"/>
      <c r="V48" s="84"/>
      <c r="W48" s="84"/>
      <c r="X48" s="84"/>
      <c r="Y48" s="84"/>
    </row>
    <row r="49" spans="1:45" s="14" customFormat="1" ht="20.100000000000001" customHeight="1">
      <c r="A49" s="22">
        <v>46</v>
      </c>
      <c r="B49" s="135"/>
      <c r="C49" s="38" t="s">
        <v>14</v>
      </c>
      <c r="D49" s="37">
        <v>7</v>
      </c>
      <c r="E49" s="28">
        <f t="shared" si="0"/>
        <v>7</v>
      </c>
      <c r="F49" s="27">
        <v>87007</v>
      </c>
      <c r="G49" s="25">
        <v>86997</v>
      </c>
      <c r="H49" s="25">
        <v>10</v>
      </c>
      <c r="I49" s="26">
        <f t="shared" si="1"/>
        <v>1.4285714285714286</v>
      </c>
      <c r="J49" s="25">
        <f t="shared" si="2"/>
        <v>87007</v>
      </c>
      <c r="K49" s="24">
        <f t="shared" si="3"/>
        <v>100</v>
      </c>
      <c r="L49" s="87">
        <f t="shared" si="6"/>
        <v>100</v>
      </c>
      <c r="M49" s="23"/>
      <c r="N49" s="58">
        <v>86631</v>
      </c>
      <c r="O49" s="58">
        <v>0</v>
      </c>
      <c r="P49" s="57">
        <f t="shared" si="4"/>
        <v>86631</v>
      </c>
      <c r="Q49" s="90">
        <f t="shared" si="5"/>
        <v>-366</v>
      </c>
      <c r="R49" s="93"/>
      <c r="S49" s="93"/>
      <c r="T49" s="93"/>
      <c r="U49" s="84"/>
      <c r="V49" s="84"/>
      <c r="W49" s="84"/>
      <c r="X49" s="84"/>
      <c r="Y49" s="84"/>
    </row>
    <row r="50" spans="1:45" s="14" customFormat="1" ht="20.100000000000001" customHeight="1">
      <c r="A50" s="22">
        <v>47</v>
      </c>
      <c r="B50" s="135"/>
      <c r="C50" s="40" t="s">
        <v>13</v>
      </c>
      <c r="D50" s="39">
        <v>21</v>
      </c>
      <c r="E50" s="19">
        <f t="shared" si="0"/>
        <v>0</v>
      </c>
      <c r="F50" s="35">
        <v>193493</v>
      </c>
      <c r="G50" s="33">
        <v>186974</v>
      </c>
      <c r="H50" s="33">
        <v>0</v>
      </c>
      <c r="I50" s="34">
        <f t="shared" si="1"/>
        <v>0</v>
      </c>
      <c r="J50" s="33">
        <f t="shared" si="2"/>
        <v>186974</v>
      </c>
      <c r="K50" s="24">
        <f t="shared" si="3"/>
        <v>96.63088587184032</v>
      </c>
      <c r="L50" s="87">
        <f t="shared" si="6"/>
        <v>100</v>
      </c>
      <c r="M50" s="23"/>
      <c r="N50" s="58">
        <v>187250</v>
      </c>
      <c r="O50" s="58">
        <v>5121</v>
      </c>
      <c r="P50" s="57">
        <f t="shared" si="4"/>
        <v>192371</v>
      </c>
      <c r="Q50" s="90">
        <f t="shared" si="5"/>
        <v>276</v>
      </c>
      <c r="R50" s="93"/>
      <c r="S50" s="93"/>
      <c r="T50" s="93"/>
      <c r="U50" s="84"/>
      <c r="V50" s="84"/>
      <c r="W50" s="84"/>
      <c r="X50" s="84"/>
      <c r="Y50" s="84"/>
    </row>
    <row r="51" spans="1:45" s="14" customFormat="1" ht="20.100000000000001" customHeight="1">
      <c r="A51" s="22">
        <v>48</v>
      </c>
      <c r="B51" s="135"/>
      <c r="C51" s="40" t="s">
        <v>12</v>
      </c>
      <c r="D51" s="39">
        <v>3</v>
      </c>
      <c r="E51" s="19">
        <f t="shared" si="0"/>
        <v>3</v>
      </c>
      <c r="F51" s="35">
        <v>9848</v>
      </c>
      <c r="G51" s="33">
        <v>9670</v>
      </c>
      <c r="H51" s="33">
        <v>1</v>
      </c>
      <c r="I51" s="34">
        <f t="shared" si="1"/>
        <v>0.33333333333333331</v>
      </c>
      <c r="J51" s="33">
        <f t="shared" si="2"/>
        <v>9671</v>
      </c>
      <c r="K51" s="24">
        <f t="shared" si="3"/>
        <v>98.202680747359878</v>
      </c>
      <c r="L51" s="87">
        <f t="shared" si="6"/>
        <v>100</v>
      </c>
      <c r="M51" s="31" t="s">
        <v>3</v>
      </c>
      <c r="N51" s="58">
        <v>9649</v>
      </c>
      <c r="O51" s="58">
        <v>189</v>
      </c>
      <c r="P51" s="57">
        <f t="shared" si="4"/>
        <v>9838</v>
      </c>
      <c r="Q51" s="90">
        <f t="shared" si="5"/>
        <v>-21</v>
      </c>
      <c r="R51" s="93"/>
      <c r="S51" s="93"/>
      <c r="T51" s="93"/>
      <c r="U51" s="84"/>
      <c r="V51" s="84"/>
      <c r="W51" s="84"/>
      <c r="X51" s="84"/>
      <c r="Y51" s="84"/>
    </row>
    <row r="52" spans="1:45" s="14" customFormat="1" ht="20.100000000000001" customHeight="1">
      <c r="A52" s="22">
        <v>49</v>
      </c>
      <c r="B52" s="135"/>
      <c r="C52" s="38" t="s">
        <v>11</v>
      </c>
      <c r="D52" s="37">
        <v>9</v>
      </c>
      <c r="E52" s="28">
        <f t="shared" si="0"/>
        <v>9</v>
      </c>
      <c r="F52" s="27">
        <v>80418</v>
      </c>
      <c r="G52" s="25">
        <v>80414</v>
      </c>
      <c r="H52" s="25">
        <v>4</v>
      </c>
      <c r="I52" s="26">
        <f t="shared" si="1"/>
        <v>0.44444444444444442</v>
      </c>
      <c r="J52" s="25">
        <f t="shared" si="2"/>
        <v>80418</v>
      </c>
      <c r="K52" s="24">
        <f t="shared" si="3"/>
        <v>100</v>
      </c>
      <c r="L52" s="87">
        <f t="shared" si="6"/>
        <v>100</v>
      </c>
      <c r="M52" s="23"/>
      <c r="N52" s="58">
        <v>79894</v>
      </c>
      <c r="O52" s="58">
        <v>0</v>
      </c>
      <c r="P52" s="57">
        <f t="shared" si="4"/>
        <v>79894</v>
      </c>
      <c r="Q52" s="90">
        <f t="shared" si="5"/>
        <v>-520</v>
      </c>
      <c r="R52" s="93"/>
      <c r="S52" s="93"/>
      <c r="T52" s="93"/>
      <c r="U52" s="84"/>
      <c r="V52" s="84"/>
      <c r="W52" s="84"/>
      <c r="X52" s="84"/>
      <c r="Y52" s="84"/>
    </row>
    <row r="53" spans="1:45" s="14" customFormat="1" ht="20.100000000000001" customHeight="1">
      <c r="A53" s="22">
        <v>50</v>
      </c>
      <c r="B53" s="135"/>
      <c r="C53" s="38" t="s">
        <v>10</v>
      </c>
      <c r="D53" s="37">
        <v>7</v>
      </c>
      <c r="E53" s="28">
        <f t="shared" si="0"/>
        <v>7</v>
      </c>
      <c r="F53" s="27">
        <v>27854</v>
      </c>
      <c r="G53" s="25">
        <v>27851</v>
      </c>
      <c r="H53" s="25">
        <v>3</v>
      </c>
      <c r="I53" s="26">
        <f t="shared" si="1"/>
        <v>0.42857142857142855</v>
      </c>
      <c r="J53" s="25">
        <f t="shared" si="2"/>
        <v>27854</v>
      </c>
      <c r="K53" s="24">
        <f t="shared" si="3"/>
        <v>100</v>
      </c>
      <c r="L53" s="87">
        <f t="shared" si="6"/>
        <v>100</v>
      </c>
      <c r="M53" s="23"/>
      <c r="N53" s="58">
        <v>27485</v>
      </c>
      <c r="O53" s="58">
        <v>0</v>
      </c>
      <c r="P53" s="57">
        <f t="shared" si="4"/>
        <v>27485</v>
      </c>
      <c r="Q53" s="90">
        <f t="shared" si="5"/>
        <v>-366</v>
      </c>
      <c r="R53" s="93"/>
      <c r="S53" s="93"/>
      <c r="T53" s="93"/>
      <c r="U53" s="84"/>
      <c r="V53" s="84"/>
      <c r="W53" s="84"/>
      <c r="X53" s="84"/>
      <c r="Y53" s="84"/>
    </row>
    <row r="54" spans="1:45" s="36" customFormat="1" ht="20.100000000000001" customHeight="1">
      <c r="A54" s="22">
        <v>51</v>
      </c>
      <c r="B54" s="135"/>
      <c r="C54" s="30" t="s">
        <v>9</v>
      </c>
      <c r="D54" s="29">
        <v>10</v>
      </c>
      <c r="E54" s="28">
        <f t="shared" si="0"/>
        <v>10</v>
      </c>
      <c r="F54" s="27">
        <v>67358</v>
      </c>
      <c r="G54" s="25">
        <v>67351</v>
      </c>
      <c r="H54" s="25">
        <v>7</v>
      </c>
      <c r="I54" s="26">
        <f t="shared" si="1"/>
        <v>0.7</v>
      </c>
      <c r="J54" s="25">
        <f t="shared" si="2"/>
        <v>67358</v>
      </c>
      <c r="K54" s="24">
        <f t="shared" si="3"/>
        <v>100</v>
      </c>
      <c r="L54" s="87">
        <f t="shared" si="6"/>
        <v>100</v>
      </c>
      <c r="M54" s="23"/>
      <c r="N54" s="58">
        <v>41027</v>
      </c>
      <c r="O54" s="58">
        <v>25189</v>
      </c>
      <c r="P54" s="57">
        <f t="shared" si="4"/>
        <v>66216</v>
      </c>
      <c r="Q54" s="90">
        <f t="shared" si="5"/>
        <v>-26324</v>
      </c>
      <c r="R54" s="93"/>
      <c r="S54" s="93"/>
      <c r="T54" s="93"/>
      <c r="U54" s="85"/>
      <c r="V54" s="85"/>
      <c r="W54" s="85"/>
      <c r="X54" s="85"/>
      <c r="Y54" s="85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</row>
    <row r="55" spans="1:45" s="14" customFormat="1" ht="20.100000000000001" customHeight="1">
      <c r="A55" s="22">
        <v>52</v>
      </c>
      <c r="B55" s="135"/>
      <c r="C55" s="30" t="s">
        <v>8</v>
      </c>
      <c r="D55" s="29">
        <v>16</v>
      </c>
      <c r="E55" s="28">
        <f t="shared" si="0"/>
        <v>16</v>
      </c>
      <c r="F55" s="27">
        <v>103329</v>
      </c>
      <c r="G55" s="25">
        <v>103269</v>
      </c>
      <c r="H55" s="25">
        <v>60</v>
      </c>
      <c r="I55" s="26">
        <f t="shared" si="1"/>
        <v>3.75</v>
      </c>
      <c r="J55" s="25">
        <f t="shared" si="2"/>
        <v>103329</v>
      </c>
      <c r="K55" s="24">
        <f t="shared" si="3"/>
        <v>100</v>
      </c>
      <c r="L55" s="87">
        <f t="shared" si="6"/>
        <v>100</v>
      </c>
      <c r="M55" s="23"/>
      <c r="N55" s="58">
        <v>100003</v>
      </c>
      <c r="O55" s="58">
        <v>2745</v>
      </c>
      <c r="P55" s="57">
        <f t="shared" si="4"/>
        <v>102748</v>
      </c>
      <c r="Q55" s="90">
        <f t="shared" si="5"/>
        <v>-3266</v>
      </c>
      <c r="R55" s="93"/>
      <c r="S55" s="93"/>
      <c r="T55" s="93"/>
      <c r="U55" s="84"/>
      <c r="V55" s="84"/>
      <c r="W55" s="84"/>
      <c r="X55" s="84"/>
      <c r="Y55" s="84"/>
    </row>
    <row r="56" spans="1:45" s="14" customFormat="1" ht="20.100000000000001" customHeight="1">
      <c r="A56" s="22">
        <v>53</v>
      </c>
      <c r="B56" s="135"/>
      <c r="C56" s="30" t="s">
        <v>7</v>
      </c>
      <c r="D56" s="29">
        <v>4</v>
      </c>
      <c r="E56" s="28">
        <f t="shared" si="0"/>
        <v>4</v>
      </c>
      <c r="F56" s="27">
        <v>26006</v>
      </c>
      <c r="G56" s="25">
        <v>25995</v>
      </c>
      <c r="H56" s="25">
        <v>11</v>
      </c>
      <c r="I56" s="26">
        <f t="shared" si="1"/>
        <v>2.75</v>
      </c>
      <c r="J56" s="25">
        <f t="shared" si="2"/>
        <v>26006</v>
      </c>
      <c r="K56" s="24">
        <f t="shared" si="3"/>
        <v>100</v>
      </c>
      <c r="L56" s="87">
        <f t="shared" si="6"/>
        <v>100</v>
      </c>
      <c r="M56" s="31" t="s">
        <v>3</v>
      </c>
      <c r="N56" s="58">
        <v>25878</v>
      </c>
      <c r="O56" s="58">
        <v>0</v>
      </c>
      <c r="P56" s="57">
        <f t="shared" si="4"/>
        <v>25878</v>
      </c>
      <c r="Q56" s="90">
        <f t="shared" si="5"/>
        <v>-117</v>
      </c>
      <c r="R56" s="93"/>
      <c r="S56" s="93"/>
      <c r="T56" s="93"/>
      <c r="U56" s="84"/>
      <c r="V56" s="84"/>
      <c r="W56" s="84"/>
      <c r="X56" s="84"/>
      <c r="Y56" s="84"/>
    </row>
    <row r="57" spans="1:45" s="14" customFormat="1" ht="20.100000000000001" customHeight="1">
      <c r="A57" s="22">
        <v>54</v>
      </c>
      <c r="B57" s="135"/>
      <c r="C57" s="30" t="s">
        <v>6</v>
      </c>
      <c r="D57" s="29">
        <v>12</v>
      </c>
      <c r="E57" s="28">
        <f t="shared" si="0"/>
        <v>12</v>
      </c>
      <c r="F57" s="27">
        <v>76380</v>
      </c>
      <c r="G57" s="25">
        <v>76337</v>
      </c>
      <c r="H57" s="25">
        <v>43</v>
      </c>
      <c r="I57" s="26">
        <f t="shared" si="1"/>
        <v>3.5833333333333335</v>
      </c>
      <c r="J57" s="25">
        <f t="shared" si="2"/>
        <v>76380</v>
      </c>
      <c r="K57" s="24">
        <f t="shared" si="3"/>
        <v>100</v>
      </c>
      <c r="L57" s="87">
        <f t="shared" si="6"/>
        <v>100</v>
      </c>
      <c r="M57" s="23"/>
      <c r="N57" s="58">
        <v>76042</v>
      </c>
      <c r="O57" s="58">
        <v>0</v>
      </c>
      <c r="P57" s="57">
        <f t="shared" si="4"/>
        <v>76042</v>
      </c>
      <c r="Q57" s="90">
        <f t="shared" si="5"/>
        <v>-295</v>
      </c>
      <c r="R57" s="93"/>
      <c r="S57" s="93"/>
      <c r="T57" s="93"/>
      <c r="U57" s="84"/>
      <c r="V57" s="84"/>
      <c r="W57" s="84"/>
      <c r="X57" s="84"/>
      <c r="Y57" s="84"/>
    </row>
    <row r="58" spans="1:45" s="14" customFormat="1" ht="20.100000000000001" customHeight="1" thickBot="1">
      <c r="A58" s="22">
        <v>55</v>
      </c>
      <c r="B58" s="136"/>
      <c r="C58" s="21" t="s">
        <v>5</v>
      </c>
      <c r="D58" s="20">
        <v>6</v>
      </c>
      <c r="E58" s="19">
        <f t="shared" si="0"/>
        <v>6</v>
      </c>
      <c r="F58" s="18">
        <v>89309</v>
      </c>
      <c r="G58" s="16">
        <v>83478</v>
      </c>
      <c r="H58" s="16">
        <v>51</v>
      </c>
      <c r="I58" s="17">
        <f t="shared" si="1"/>
        <v>8.5</v>
      </c>
      <c r="J58" s="16">
        <f t="shared" si="2"/>
        <v>83529</v>
      </c>
      <c r="K58" s="75">
        <f t="shared" si="3"/>
        <v>93.528087874682285</v>
      </c>
      <c r="L58" s="87">
        <f t="shared" si="6"/>
        <v>100</v>
      </c>
      <c r="M58" s="15" t="s">
        <v>3</v>
      </c>
      <c r="N58" s="58">
        <v>83387</v>
      </c>
      <c r="O58" s="58">
        <v>5701</v>
      </c>
      <c r="P58" s="57">
        <f t="shared" si="4"/>
        <v>89088</v>
      </c>
      <c r="Q58" s="90">
        <f t="shared" si="5"/>
        <v>-91</v>
      </c>
      <c r="R58" s="93"/>
      <c r="S58" s="93"/>
      <c r="T58" s="93"/>
      <c r="U58" s="84"/>
      <c r="V58" s="84"/>
      <c r="W58" s="84"/>
      <c r="X58" s="84"/>
      <c r="Y58" s="84"/>
    </row>
    <row r="59" spans="1:45" ht="43.5" customHeight="1" thickBot="1">
      <c r="A59" s="137" t="s">
        <v>0</v>
      </c>
      <c r="B59" s="138"/>
      <c r="C59" s="139"/>
      <c r="D59" s="13">
        <f>SUM(D4:D58)</f>
        <v>819</v>
      </c>
      <c r="E59" s="12">
        <f>SUM(E4:E58)</f>
        <v>763</v>
      </c>
      <c r="F59" s="11">
        <f>SUM(F4:F58)</f>
        <v>5584325</v>
      </c>
      <c r="G59" s="9">
        <f>SUM(G4:G58)</f>
        <v>5404395</v>
      </c>
      <c r="H59" s="9">
        <f>SUM(H4:H58)</f>
        <v>23537</v>
      </c>
      <c r="I59" s="10">
        <f>IF(SUM(H4:H58)=0,0,H59/E59)</f>
        <v>30.847968545216251</v>
      </c>
      <c r="J59" s="9">
        <f>SUM(J4:J58)</f>
        <v>5427932</v>
      </c>
      <c r="K59" s="8">
        <f t="shared" si="3"/>
        <v>97.199428758175785</v>
      </c>
      <c r="L59" s="76"/>
      <c r="M59" s="7"/>
      <c r="N59" s="54">
        <f t="shared" ref="N59:Q59" si="7">SUM(N4:N58)</f>
        <v>4949425</v>
      </c>
      <c r="O59" s="54">
        <f t="shared" si="7"/>
        <v>362542</v>
      </c>
      <c r="P59" s="54">
        <f t="shared" si="7"/>
        <v>5311967</v>
      </c>
      <c r="Q59" s="54" t="e">
        <f t="shared" si="7"/>
        <v>#VALUE!</v>
      </c>
      <c r="R59" s="80"/>
      <c r="S59" s="80"/>
      <c r="T59" s="80"/>
    </row>
    <row r="60" spans="1:45" ht="20.25" customHeight="1">
      <c r="B60" s="3"/>
      <c r="C60" s="3"/>
      <c r="G60" s="6" t="s">
        <v>3</v>
      </c>
      <c r="J60" s="140"/>
      <c r="K60" s="140"/>
      <c r="L60" s="101"/>
      <c r="M60" s="101"/>
      <c r="S60" s="94"/>
      <c r="T60" s="94"/>
    </row>
    <row r="61" spans="1:45" ht="17.25" customHeight="1">
      <c r="B61" s="3"/>
      <c r="C61" s="3"/>
      <c r="D61" s="5"/>
      <c r="E61" s="5"/>
      <c r="F61" s="4" t="s">
        <v>3</v>
      </c>
      <c r="G61" s="4" t="s">
        <v>3</v>
      </c>
      <c r="H61" s="4"/>
      <c r="I61" s="4"/>
      <c r="J61" s="4"/>
      <c r="K61" s="130" t="s">
        <v>4</v>
      </c>
      <c r="L61" s="130"/>
      <c r="M61" s="130"/>
      <c r="S61" s="94"/>
      <c r="T61" s="94"/>
    </row>
    <row r="62" spans="1:45" ht="18" customHeight="1">
      <c r="B62" s="3"/>
      <c r="C62" s="3"/>
      <c r="D62" s="5"/>
      <c r="E62" s="5"/>
      <c r="F62" s="4" t="s">
        <v>3</v>
      </c>
      <c r="G62" s="4" t="s">
        <v>3</v>
      </c>
      <c r="H62" s="4"/>
      <c r="I62" s="4"/>
      <c r="J62" s="4"/>
      <c r="K62" s="130" t="s">
        <v>2</v>
      </c>
      <c r="L62" s="130"/>
      <c r="M62" s="130"/>
      <c r="S62" s="94"/>
    </row>
    <row r="63" spans="1:45" ht="15" customHeight="1">
      <c r="B63" s="3"/>
      <c r="C63" s="3"/>
      <c r="K63" s="130" t="s">
        <v>1</v>
      </c>
      <c r="L63" s="130"/>
      <c r="M63" s="130"/>
      <c r="S63" s="94"/>
    </row>
    <row r="64" spans="1:45" ht="27" customHeight="1">
      <c r="B64" s="3"/>
      <c r="C64" s="3"/>
      <c r="S64" s="94"/>
    </row>
    <row r="65" spans="2:25" s="2" customFormat="1" ht="27" customHeight="1">
      <c r="B65" s="3"/>
      <c r="C65" s="3"/>
      <c r="S65" s="95"/>
      <c r="T65" s="92"/>
      <c r="U65"/>
      <c r="V65"/>
      <c r="W65"/>
      <c r="X65"/>
      <c r="Y65"/>
    </row>
    <row r="66" spans="2:25" s="2" customFormat="1" ht="27" customHeight="1">
      <c r="B66" s="3"/>
      <c r="C66" s="3"/>
      <c r="S66" s="95"/>
      <c r="T66" s="92"/>
      <c r="U66"/>
      <c r="V66"/>
      <c r="W66"/>
      <c r="X66"/>
      <c r="Y66"/>
    </row>
    <row r="67" spans="2:25" s="2" customFormat="1" ht="27" customHeight="1">
      <c r="B67" s="3"/>
      <c r="C67" s="3"/>
      <c r="S67" s="95"/>
      <c r="T67" s="92"/>
      <c r="U67"/>
      <c r="V67"/>
      <c r="W67"/>
      <c r="X67"/>
      <c r="Y67"/>
    </row>
    <row r="68" spans="2:25" s="2" customFormat="1" ht="27" customHeight="1">
      <c r="B68" s="3"/>
      <c r="C68" s="3"/>
      <c r="S68" s="95"/>
      <c r="T68" s="92"/>
      <c r="U68"/>
      <c r="V68"/>
      <c r="W68"/>
      <c r="X68"/>
      <c r="Y68"/>
    </row>
    <row r="69" spans="2:25" s="2" customFormat="1" ht="27" customHeight="1">
      <c r="B69" s="3"/>
      <c r="C69" s="3"/>
      <c r="S69" s="95"/>
      <c r="T69" s="92"/>
      <c r="U69"/>
      <c r="V69"/>
      <c r="W69"/>
      <c r="X69"/>
      <c r="Y69"/>
    </row>
    <row r="70" spans="2:25" s="2" customFormat="1" ht="27" customHeight="1">
      <c r="B70" s="3"/>
      <c r="C70" s="3"/>
      <c r="S70" s="95"/>
      <c r="T70" s="92"/>
      <c r="U70"/>
      <c r="V70"/>
      <c r="W70"/>
      <c r="X70"/>
      <c r="Y70"/>
    </row>
    <row r="71" spans="2:25" s="2" customFormat="1" ht="27" customHeight="1">
      <c r="B71" s="3"/>
      <c r="C71" s="3"/>
      <c r="S71" s="95"/>
      <c r="T71" s="92"/>
      <c r="U71"/>
      <c r="V71"/>
      <c r="W71"/>
      <c r="X71"/>
      <c r="Y71"/>
    </row>
    <row r="72" spans="2:25" s="2" customFormat="1" ht="27" customHeight="1">
      <c r="B72" s="3"/>
      <c r="C72" s="3"/>
      <c r="S72" s="95"/>
      <c r="T72" s="92"/>
      <c r="U72"/>
      <c r="V72"/>
      <c r="W72"/>
      <c r="X72"/>
      <c r="Y72"/>
    </row>
    <row r="73" spans="2:25" s="2" customFormat="1" ht="27" customHeight="1">
      <c r="B73" s="3"/>
      <c r="C73" s="3"/>
      <c r="S73" s="95"/>
      <c r="T73" s="92"/>
      <c r="U73"/>
      <c r="V73"/>
      <c r="W73"/>
      <c r="X73"/>
      <c r="Y73"/>
    </row>
    <row r="74" spans="2:25" s="2" customFormat="1" ht="27" customHeight="1">
      <c r="B74" s="3"/>
      <c r="C74" s="3"/>
      <c r="S74" s="95"/>
      <c r="T74" s="92"/>
      <c r="U74"/>
      <c r="V74"/>
      <c r="W74"/>
      <c r="X74"/>
      <c r="Y74"/>
    </row>
    <row r="75" spans="2:25" s="2" customFormat="1" ht="27" customHeight="1">
      <c r="B75" s="3"/>
      <c r="C75" s="3"/>
      <c r="S75" s="95"/>
      <c r="T75" s="92"/>
      <c r="U75"/>
      <c r="V75"/>
      <c r="W75"/>
      <c r="X75"/>
      <c r="Y75"/>
    </row>
    <row r="76" spans="2:25" s="2" customFormat="1" ht="27" customHeight="1">
      <c r="B76" s="3"/>
      <c r="C76" s="3"/>
      <c r="S76" s="95"/>
      <c r="T76" s="92"/>
      <c r="U76"/>
      <c r="V76"/>
      <c r="W76"/>
      <c r="X76"/>
      <c r="Y76"/>
    </row>
    <row r="77" spans="2:25" s="2" customFormat="1" ht="27" customHeight="1">
      <c r="B77" s="3"/>
      <c r="C77" s="3"/>
      <c r="S77" s="95"/>
      <c r="T77" s="92"/>
      <c r="U77"/>
      <c r="V77"/>
      <c r="W77"/>
      <c r="X77"/>
      <c r="Y77"/>
    </row>
    <row r="78" spans="2:25" s="2" customFormat="1" ht="27" customHeight="1">
      <c r="B78" s="3"/>
      <c r="C78" s="3"/>
      <c r="S78" s="95"/>
      <c r="T78" s="92"/>
      <c r="U78"/>
      <c r="V78"/>
      <c r="W78"/>
      <c r="X78"/>
      <c r="Y78"/>
    </row>
    <row r="79" spans="2:25" s="2" customFormat="1" ht="27" customHeight="1">
      <c r="B79" s="1"/>
      <c r="C79" s="3"/>
      <c r="S79" s="95"/>
      <c r="T79" s="92"/>
      <c r="U79"/>
      <c r="V79"/>
      <c r="W79"/>
      <c r="X79"/>
      <c r="Y79"/>
    </row>
    <row r="80" spans="2:25" s="2" customFormat="1" ht="27" customHeight="1">
      <c r="B80" s="1"/>
      <c r="C80" s="3"/>
      <c r="S80" s="95"/>
      <c r="T80" s="92"/>
      <c r="U80"/>
      <c r="V80"/>
      <c r="W80"/>
      <c r="X80"/>
      <c r="Y80"/>
    </row>
    <row r="81" spans="19:19" ht="27" customHeight="1">
      <c r="S81" s="94"/>
    </row>
    <row r="82" spans="19:19" ht="27" customHeight="1">
      <c r="S82" s="94"/>
    </row>
    <row r="83" spans="19:19" ht="27" customHeight="1">
      <c r="S83" s="94"/>
    </row>
    <row r="84" spans="19:19" ht="27" customHeight="1">
      <c r="S84" s="94"/>
    </row>
    <row r="85" spans="19:19" ht="27" customHeight="1">
      <c r="S85" s="94"/>
    </row>
    <row r="86" spans="19:19" ht="27" customHeight="1">
      <c r="S86" s="94"/>
    </row>
    <row r="87" spans="19:19" ht="27" customHeight="1">
      <c r="S87" s="94"/>
    </row>
    <row r="88" spans="19:19" ht="27" customHeight="1">
      <c r="S88" s="94"/>
    </row>
    <row r="89" spans="19:19" ht="27" customHeight="1">
      <c r="S89" s="94"/>
    </row>
    <row r="90" spans="19:19" ht="27" customHeight="1">
      <c r="S90" s="94"/>
    </row>
    <row r="91" spans="19:19" ht="27" customHeight="1">
      <c r="S91" s="94"/>
    </row>
    <row r="92" spans="19:19" ht="27" customHeight="1">
      <c r="S92" s="94"/>
    </row>
    <row r="93" spans="19:19" ht="27" customHeight="1">
      <c r="S93" s="94"/>
    </row>
    <row r="94" spans="19:19" ht="27" customHeight="1">
      <c r="S94" s="94"/>
    </row>
    <row r="95" spans="19:19" ht="27" customHeight="1">
      <c r="S95" s="94"/>
    </row>
    <row r="96" spans="19:19" ht="27" customHeight="1">
      <c r="S96" s="94"/>
    </row>
    <row r="97" spans="19:19" ht="27" customHeight="1">
      <c r="S97" s="94"/>
    </row>
    <row r="98" spans="19:19" ht="27" customHeight="1">
      <c r="S98" s="94"/>
    </row>
    <row r="99" spans="19:19" ht="27" customHeight="1">
      <c r="S99" s="94"/>
    </row>
    <row r="100" spans="19:19" ht="27" customHeight="1">
      <c r="S100" s="94"/>
    </row>
    <row r="101" spans="19:19" ht="27" customHeight="1">
      <c r="S101" s="94"/>
    </row>
    <row r="102" spans="19:19" ht="27" customHeight="1">
      <c r="S102" s="94"/>
    </row>
    <row r="103" spans="19:19" ht="27" customHeight="1">
      <c r="S103" s="94"/>
    </row>
    <row r="104" spans="19:19" ht="27" customHeight="1"/>
    <row r="105" spans="19:19" ht="27" customHeight="1"/>
    <row r="106" spans="19:19" ht="27" customHeight="1"/>
    <row r="107" spans="19:19" ht="27" customHeight="1"/>
    <row r="108" spans="19:19" ht="27" customHeight="1"/>
    <row r="109" spans="19:19" ht="27" customHeight="1"/>
    <row r="110" spans="19:19" ht="27" customHeight="1"/>
    <row r="111" spans="19:19" ht="27" customHeight="1"/>
    <row r="112" spans="19:19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</sheetData>
  <mergeCells count="23">
    <mergeCell ref="K61:M61"/>
    <mergeCell ref="K62:M62"/>
    <mergeCell ref="K63:M63"/>
    <mergeCell ref="B21:B26"/>
    <mergeCell ref="V23:Y23"/>
    <mergeCell ref="B27:B46"/>
    <mergeCell ref="B47:B58"/>
    <mergeCell ref="A59:C59"/>
    <mergeCell ref="J60:K60"/>
    <mergeCell ref="N2:Q2"/>
    <mergeCell ref="V3:Y3"/>
    <mergeCell ref="B4:B20"/>
    <mergeCell ref="V8:Y8"/>
    <mergeCell ref="V13:Y13"/>
    <mergeCell ref="V18:Y18"/>
    <mergeCell ref="A1:M1"/>
    <mergeCell ref="A2:A3"/>
    <mergeCell ref="B2:B3"/>
    <mergeCell ref="C2:C3"/>
    <mergeCell ref="D2:E2"/>
    <mergeCell ref="F2:K2"/>
    <mergeCell ref="L2:L3"/>
    <mergeCell ref="M2:M3"/>
  </mergeCells>
  <pageMargins left="0.98425196850393704" right="0.19685039370078741" top="0.78740157480314965" bottom="0.19685039370078741" header="0.51181102362204722" footer="0.5118110236220472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1-AYIKLAMA-TASNİF</vt:lpstr>
      <vt:lpstr>2-İŞLEM DOSYASI BELGE TARAMA</vt:lpstr>
      <vt:lpstr>3-RESMİ SENET TARAMA</vt:lpstr>
      <vt:lpstr>4-MİMARİ PROJE TARAMA</vt:lpstr>
      <vt:lpstr>5-ENTEGRASYON</vt:lpstr>
      <vt:lpstr>'1-AYIKLAMA-TASNİF'!Yazdırma_Alanı</vt:lpstr>
      <vt:lpstr>'2-İŞLEM DOSYASI BELGE TARAMA'!Yazdırma_Alanı</vt:lpstr>
      <vt:lpstr>'3-RESMİ SENET TARAMA'!Yazdırma_Alanı</vt:lpstr>
      <vt:lpstr>'4-MİMARİ PROJE TARAMA'!Yazdırma_Alanı</vt:lpstr>
      <vt:lpstr>'5-ENTEGRASYON'!Yazdırma_Alanı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2020-10-09T08:08:09Z</dcterms:modified>
</cp:coreProperties>
</file>